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4" documentId="8_{D730678D-8D52-4431-95D9-111001FC5F36}" xr6:coauthVersionLast="47" xr6:coauthVersionMax="47" xr10:uidLastSave="{CC5F3D76-5405-4D43-90FB-5FA9F2090D83}"/>
  <bookViews>
    <workbookView xWindow="-120" yWindow="-120" windowWidth="20730" windowHeight="11160" xr2:uid="{C498B5AD-98FF-4C34-949A-2994F4841D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" l="1"/>
  <c r="R97" i="1"/>
  <c r="B97" i="1"/>
  <c r="A97" i="1"/>
  <c r="B98" i="1"/>
  <c r="A98" i="1"/>
  <c r="R96" i="1"/>
  <c r="B96" i="1"/>
  <c r="A96" i="1"/>
  <c r="R95" i="1"/>
  <c r="B95" i="1"/>
  <c r="A95" i="1"/>
  <c r="A48" i="1"/>
  <c r="B48" i="1"/>
  <c r="R48" i="1"/>
  <c r="R53" i="1"/>
  <c r="R76" i="1"/>
  <c r="R39" i="1"/>
  <c r="R15" i="1"/>
  <c r="R31" i="1"/>
  <c r="R28" i="1"/>
  <c r="R18" i="1"/>
  <c r="R78" i="1"/>
  <c r="R84" i="1"/>
  <c r="R20" i="1"/>
  <c r="R43" i="1"/>
  <c r="R19" i="1"/>
  <c r="R49" i="1"/>
  <c r="R34" i="1"/>
  <c r="R33" i="1"/>
  <c r="R63" i="1"/>
  <c r="R30" i="1"/>
  <c r="R77" i="1"/>
  <c r="R51" i="1"/>
  <c r="R32" i="1"/>
  <c r="R41" i="1"/>
  <c r="R14" i="1"/>
  <c r="R55" i="1"/>
  <c r="R27" i="1"/>
  <c r="R13" i="1"/>
  <c r="R10" i="1"/>
  <c r="R21" i="1"/>
  <c r="R11" i="1"/>
  <c r="R69" i="1"/>
  <c r="R50" i="1"/>
  <c r="R12" i="1"/>
  <c r="R87" i="1"/>
  <c r="R9" i="1"/>
  <c r="R8" i="1"/>
  <c r="R37" i="1"/>
  <c r="R26" i="1"/>
  <c r="R62" i="1"/>
  <c r="R66" i="1"/>
  <c r="R89" i="1"/>
  <c r="R52" i="1"/>
  <c r="R61" i="1"/>
  <c r="R44" i="1"/>
  <c r="R72" i="1"/>
  <c r="R25" i="1"/>
  <c r="R73" i="1"/>
  <c r="R67" i="1"/>
  <c r="R75" i="1"/>
  <c r="R54" i="1"/>
  <c r="R68" i="1"/>
  <c r="R29" i="1"/>
  <c r="R22" i="1"/>
  <c r="R71" i="1"/>
  <c r="R74" i="1"/>
  <c r="R90" i="1"/>
  <c r="R86" i="1"/>
  <c r="R70" i="1"/>
  <c r="R64" i="1"/>
  <c r="R42" i="1"/>
  <c r="R16" i="1"/>
  <c r="R79" i="1"/>
  <c r="R59" i="1"/>
  <c r="B76" i="1"/>
  <c r="A76" i="1"/>
  <c r="B78" i="1"/>
  <c r="A78" i="1"/>
  <c r="B84" i="1"/>
  <c r="A84" i="1"/>
  <c r="B20" i="1"/>
  <c r="A20" i="1"/>
  <c r="B43" i="1"/>
  <c r="A43" i="1"/>
  <c r="B19" i="1"/>
  <c r="A19" i="1"/>
  <c r="B57" i="1"/>
  <c r="A57" i="1"/>
  <c r="B49" i="1"/>
  <c r="A49" i="1"/>
  <c r="B82" i="1"/>
  <c r="A82" i="1"/>
  <c r="B53" i="1"/>
  <c r="A53" i="1"/>
  <c r="B34" i="1"/>
  <c r="A34" i="1"/>
  <c r="B33" i="1"/>
  <c r="A33" i="1"/>
  <c r="B63" i="1"/>
  <c r="A63" i="1"/>
  <c r="B30" i="1"/>
  <c r="A30" i="1"/>
  <c r="B93" i="1"/>
  <c r="A93" i="1"/>
  <c r="B77" i="1"/>
  <c r="A77" i="1"/>
  <c r="B51" i="1"/>
  <c r="A51" i="1"/>
  <c r="B32" i="1"/>
  <c r="A32" i="1"/>
  <c r="B41" i="1"/>
  <c r="A41" i="1"/>
  <c r="B14" i="1"/>
  <c r="A14" i="1"/>
  <c r="A92" i="1"/>
  <c r="B55" i="1"/>
  <c r="A55" i="1"/>
  <c r="B27" i="1"/>
  <c r="A27" i="1"/>
  <c r="B13" i="1"/>
  <c r="A13" i="1"/>
  <c r="B10" i="1"/>
  <c r="A10" i="1"/>
  <c r="B21" i="1"/>
  <c r="A21" i="1"/>
  <c r="B11" i="1"/>
  <c r="A11" i="1"/>
  <c r="B69" i="1"/>
  <c r="A69" i="1"/>
  <c r="B50" i="1"/>
  <c r="A50" i="1"/>
  <c r="B12" i="1"/>
  <c r="A12" i="1"/>
  <c r="B87" i="1"/>
  <c r="A87" i="1"/>
  <c r="B9" i="1"/>
  <c r="A9" i="1"/>
  <c r="B23" i="1"/>
  <c r="A23" i="1"/>
  <c r="B8" i="1"/>
  <c r="A8" i="1"/>
  <c r="B81" i="1"/>
  <c r="A81" i="1"/>
  <c r="B37" i="1"/>
  <c r="A37" i="1"/>
  <c r="B26" i="1"/>
  <c r="A26" i="1"/>
  <c r="B46" i="1"/>
  <c r="A46" i="1"/>
  <c r="B62" i="1"/>
  <c r="A62" i="1"/>
  <c r="B66" i="1"/>
  <c r="A66" i="1"/>
  <c r="B89" i="1"/>
  <c r="A89" i="1"/>
  <c r="B52" i="1"/>
  <c r="A52" i="1"/>
  <c r="A61" i="1"/>
  <c r="B44" i="1"/>
  <c r="A44" i="1"/>
  <c r="B72" i="1"/>
  <c r="A72" i="1"/>
  <c r="B25" i="1"/>
  <c r="A25" i="1"/>
  <c r="B91" i="1"/>
  <c r="A91" i="1"/>
  <c r="B73" i="1"/>
  <c r="A73" i="1"/>
  <c r="B67" i="1"/>
  <c r="A67" i="1"/>
  <c r="B35" i="1"/>
  <c r="A35" i="1"/>
  <c r="B75" i="1"/>
  <c r="A75" i="1"/>
  <c r="B54" i="1"/>
  <c r="A54" i="1"/>
  <c r="B68" i="1"/>
  <c r="A68" i="1"/>
  <c r="B29" i="1"/>
  <c r="A29" i="1"/>
  <c r="B22" i="1"/>
  <c r="A22" i="1"/>
  <c r="B71" i="1"/>
  <c r="A71" i="1"/>
  <c r="B74" i="1"/>
  <c r="A74" i="1"/>
  <c r="B56" i="1"/>
  <c r="A56" i="1"/>
  <c r="B90" i="1"/>
  <c r="A90" i="1"/>
  <c r="B86" i="1"/>
  <c r="A86" i="1"/>
  <c r="B70" i="1"/>
  <c r="A70" i="1"/>
  <c r="B80" i="1"/>
  <c r="A80" i="1"/>
  <c r="B64" i="1"/>
  <c r="A64" i="1"/>
  <c r="B42" i="1"/>
  <c r="A42" i="1"/>
  <c r="B16" i="1"/>
  <c r="A16" i="1"/>
  <c r="B79" i="1"/>
  <c r="A79" i="1"/>
  <c r="A59" i="1"/>
  <c r="B45" i="1"/>
  <c r="A45" i="1"/>
</calcChain>
</file>

<file path=xl/sharedStrings.xml><?xml version="1.0" encoding="utf-8"?>
<sst xmlns="http://schemas.openxmlformats.org/spreadsheetml/2006/main" count="652" uniqueCount="264">
  <si>
    <t>No.</t>
  </si>
  <si>
    <t>ACU No.</t>
  </si>
  <si>
    <t>Name</t>
  </si>
  <si>
    <t>Class</t>
  </si>
  <si>
    <t>Machine</t>
  </si>
  <si>
    <t>Club</t>
  </si>
  <si>
    <t>George</t>
  </si>
  <si>
    <t>Greenland</t>
  </si>
  <si>
    <t>Pre-65 D</t>
  </si>
  <si>
    <t>BSA Bantam 175</t>
  </si>
  <si>
    <t>Waltham Chase Trials MCC</t>
  </si>
  <si>
    <t>Sportsman</t>
  </si>
  <si>
    <t>Beta Evo 250</t>
  </si>
  <si>
    <t>Youth D</t>
  </si>
  <si>
    <t>James</t>
  </si>
  <si>
    <t>Curnick</t>
  </si>
  <si>
    <t>Veteran</t>
  </si>
  <si>
    <t>TRRS 250</t>
  </si>
  <si>
    <t>John</t>
  </si>
  <si>
    <t>Coombes</t>
  </si>
  <si>
    <t>Clubman</t>
  </si>
  <si>
    <t>Vertigo JB-R300</t>
  </si>
  <si>
    <t>Isle of Wight MCC Ltd (341)</t>
  </si>
  <si>
    <t>Andy</t>
  </si>
  <si>
    <t>Withers</t>
  </si>
  <si>
    <t>BSA B40</t>
  </si>
  <si>
    <t>XHG Tiger MCC Ltd</t>
  </si>
  <si>
    <t>Geoff</t>
  </si>
  <si>
    <t>Titcombe</t>
  </si>
  <si>
    <t>Twin Shock D</t>
  </si>
  <si>
    <t>Honda TLM 80</t>
  </si>
  <si>
    <t>Mark</t>
  </si>
  <si>
    <t>Ian</t>
  </si>
  <si>
    <t>Bartholomew</t>
  </si>
  <si>
    <t>Gas Gas 125</t>
  </si>
  <si>
    <t>Clive</t>
  </si>
  <si>
    <t>Wilson</t>
  </si>
  <si>
    <t>Montesa 315R</t>
  </si>
  <si>
    <t>Billy</t>
  </si>
  <si>
    <t>Guilford</t>
  </si>
  <si>
    <t>Oset 20</t>
  </si>
  <si>
    <t>Waterside MCC</t>
  </si>
  <si>
    <t>Chris</t>
  </si>
  <si>
    <t>Wiseman</t>
  </si>
  <si>
    <t>Gas Gas 300</t>
  </si>
  <si>
    <t>Finley</t>
  </si>
  <si>
    <t>Oset</t>
  </si>
  <si>
    <t>Finlay</t>
  </si>
  <si>
    <t>Coles</t>
  </si>
  <si>
    <t>TRS ONE RR 125</t>
  </si>
  <si>
    <t>Andrew</t>
  </si>
  <si>
    <t>Bryant</t>
  </si>
  <si>
    <t>Mik</t>
  </si>
  <si>
    <t>Machinek</t>
  </si>
  <si>
    <t>Vertigo JB-R225</t>
  </si>
  <si>
    <t>Rob</t>
  </si>
  <si>
    <t>Hoyles</t>
  </si>
  <si>
    <t>Expert</t>
  </si>
  <si>
    <t>Gas Gas TXT Racing 300</t>
  </si>
  <si>
    <t>Graham</t>
  </si>
  <si>
    <t>Butt</t>
  </si>
  <si>
    <t>TRS RR 250</t>
  </si>
  <si>
    <t>Trevor</t>
  </si>
  <si>
    <t>Gatrell</t>
  </si>
  <si>
    <t>Sherco 300</t>
  </si>
  <si>
    <t>Novice</t>
  </si>
  <si>
    <t>Jack</t>
  </si>
  <si>
    <t>David</t>
  </si>
  <si>
    <t>Brawn</t>
  </si>
  <si>
    <t>Terry</t>
  </si>
  <si>
    <t>Ryalls</t>
  </si>
  <si>
    <t>Shamus</t>
  </si>
  <si>
    <t>Doohan</t>
  </si>
  <si>
    <t>TRS 250</t>
  </si>
  <si>
    <t>Richard</t>
  </si>
  <si>
    <t>Harris</t>
  </si>
  <si>
    <t>Honda 260</t>
  </si>
  <si>
    <t>Samuel</t>
  </si>
  <si>
    <t>Herbert</t>
  </si>
  <si>
    <t>Barry</t>
  </si>
  <si>
    <t>Hickman</t>
  </si>
  <si>
    <t>Yamaha 250</t>
  </si>
  <si>
    <t>Brian</t>
  </si>
  <si>
    <t>Page</t>
  </si>
  <si>
    <t>Beta 250</t>
  </si>
  <si>
    <t>Emily</t>
  </si>
  <si>
    <t>Matchless 350</t>
  </si>
  <si>
    <t>Dave</t>
  </si>
  <si>
    <t>Gas Gas TXT 250</t>
  </si>
  <si>
    <t>Matthew</t>
  </si>
  <si>
    <t>Rowden</t>
  </si>
  <si>
    <t>Sherco ST 250 Factory</t>
  </si>
  <si>
    <t>Thames MCC</t>
  </si>
  <si>
    <t>Dexter</t>
  </si>
  <si>
    <t>Simon</t>
  </si>
  <si>
    <t>Tapsell</t>
  </si>
  <si>
    <t>Adult Unclassified</t>
  </si>
  <si>
    <t>Montesa 301 RR</t>
  </si>
  <si>
    <t>Shipp</t>
  </si>
  <si>
    <t>TRS 300</t>
  </si>
  <si>
    <t>Ringwood MC &amp; LCC</t>
  </si>
  <si>
    <t>Peter</t>
  </si>
  <si>
    <t>Woodthorpe</t>
  </si>
  <si>
    <t>Bultaco 250</t>
  </si>
  <si>
    <t>Joe</t>
  </si>
  <si>
    <t>Wright</t>
  </si>
  <si>
    <t>Beta Evo 125</t>
  </si>
  <si>
    <t>Dick</t>
  </si>
  <si>
    <t>Ramplee</t>
  </si>
  <si>
    <t>BSA C15</t>
  </si>
  <si>
    <t>Brickell</t>
  </si>
  <si>
    <t>Beta Rev3 270</t>
  </si>
  <si>
    <t>Bob</t>
  </si>
  <si>
    <t>Hampton</t>
  </si>
  <si>
    <t>Pre-65 C</t>
  </si>
  <si>
    <t>BSA Bantam 185</t>
  </si>
  <si>
    <t>ST 250</t>
  </si>
  <si>
    <t>Ball</t>
  </si>
  <si>
    <t>Gas Gas TXT 300</t>
  </si>
  <si>
    <t>Jordan</t>
  </si>
  <si>
    <t>Peach</t>
  </si>
  <si>
    <t>Reynard</t>
  </si>
  <si>
    <t>Norris</t>
  </si>
  <si>
    <t>Aldermaston Nomads MCC</t>
  </si>
  <si>
    <t>Tommy</t>
  </si>
  <si>
    <t>Wakeford</t>
  </si>
  <si>
    <t>Sherco 50</t>
  </si>
  <si>
    <t>Bognor Regis &amp; District MCC Ltd</t>
  </si>
  <si>
    <t>Copage</t>
  </si>
  <si>
    <t>Pauline</t>
  </si>
  <si>
    <t>Spake</t>
  </si>
  <si>
    <t>Beta 125</t>
  </si>
  <si>
    <t>Aaron</t>
  </si>
  <si>
    <t>Gamblin</t>
  </si>
  <si>
    <t>Sherco ST 300</t>
  </si>
  <si>
    <t>Barrett</t>
  </si>
  <si>
    <t>Elms</t>
  </si>
  <si>
    <t>Beta Evo Factory 250</t>
  </si>
  <si>
    <t>Bailey</t>
  </si>
  <si>
    <t>Tibbs</t>
  </si>
  <si>
    <t>North Berks. MCC</t>
  </si>
  <si>
    <t>Sherlock</t>
  </si>
  <si>
    <t>Kingswood MCC Ltd</t>
  </si>
  <si>
    <t>Penton</t>
  </si>
  <si>
    <t>Sherco</t>
  </si>
  <si>
    <t>Greenwood</t>
  </si>
  <si>
    <t>Scorpa Factory 300</t>
  </si>
  <si>
    <t>Leevan</t>
  </si>
  <si>
    <t>Laishley</t>
  </si>
  <si>
    <t>Beta Evo 300</t>
  </si>
  <si>
    <t>Martin</t>
  </si>
  <si>
    <t>Bartlett</t>
  </si>
  <si>
    <t>Bridport &amp; Weymouth MCC</t>
  </si>
  <si>
    <t>Newell</t>
  </si>
  <si>
    <t>Whitlock</t>
  </si>
  <si>
    <t>Greg</t>
  </si>
  <si>
    <t>Seymour</t>
  </si>
  <si>
    <t>Gas Gas 250</t>
  </si>
  <si>
    <t>Gennings</t>
  </si>
  <si>
    <t>Beta Evo 290</t>
  </si>
  <si>
    <t>Leon</t>
  </si>
  <si>
    <t>Baude</t>
  </si>
  <si>
    <t>Oset 20R</t>
  </si>
  <si>
    <t>Shane</t>
  </si>
  <si>
    <t>Babey</t>
  </si>
  <si>
    <t>Swindon &amp; District MCC</t>
  </si>
  <si>
    <t>Westbrook</t>
  </si>
  <si>
    <t>Ossa Mar 250</t>
  </si>
  <si>
    <t>Jon</t>
  </si>
  <si>
    <t>Hunter</t>
  </si>
  <si>
    <t>Beta Evo 200</t>
  </si>
  <si>
    <t>Vladimiro</t>
  </si>
  <si>
    <t>Sassone</t>
  </si>
  <si>
    <t>Sherco 290</t>
  </si>
  <si>
    <t>Ollie</t>
  </si>
  <si>
    <t>Gareth</t>
  </si>
  <si>
    <t>Plews</t>
  </si>
  <si>
    <t>Montesa 4RT 260</t>
  </si>
  <si>
    <t>Stuart</t>
  </si>
  <si>
    <t>Gummer</t>
  </si>
  <si>
    <t>Normandy MCC</t>
  </si>
  <si>
    <t>Davis</t>
  </si>
  <si>
    <t>Montesa 4RT</t>
  </si>
  <si>
    <t>Tom</t>
  </si>
  <si>
    <t>Vear</t>
  </si>
  <si>
    <t>Gas Gas TXR 250</t>
  </si>
  <si>
    <t>NG Road Racing Club</t>
  </si>
  <si>
    <t>Joseph</t>
  </si>
  <si>
    <t>Elford</t>
  </si>
  <si>
    <t>Huddersfield Falcon MCC</t>
  </si>
  <si>
    <t>Richards</t>
  </si>
  <si>
    <t>Alan</t>
  </si>
  <si>
    <t>Ayres</t>
  </si>
  <si>
    <t>Howard</t>
  </si>
  <si>
    <t>Mumford</t>
  </si>
  <si>
    <t>Youth C</t>
  </si>
  <si>
    <t>Beta Evo 80</t>
  </si>
  <si>
    <t>Surrey Schoolboy Trials Club</t>
  </si>
  <si>
    <t>Andrea</t>
  </si>
  <si>
    <t>Timms</t>
  </si>
  <si>
    <t>Beta 300</t>
  </si>
  <si>
    <t>Gray</t>
  </si>
  <si>
    <t>Beta Evo300</t>
  </si>
  <si>
    <t>Ronnie</t>
  </si>
  <si>
    <t>Allen</t>
  </si>
  <si>
    <t>Stewart</t>
  </si>
  <si>
    <t>Read</t>
  </si>
  <si>
    <t>TRS 300RR</t>
  </si>
  <si>
    <t>Waltham Chase Trials MCC - "The Dick Hoyles"</t>
  </si>
  <si>
    <t>Saturday 31st December 2022 at Hut Hill, Chandlers Ford, Hants - ACU Permit 64535</t>
  </si>
  <si>
    <t>Topping</t>
  </si>
  <si>
    <t>Oset 50</t>
  </si>
  <si>
    <t>Milke</t>
  </si>
  <si>
    <t>Popperell</t>
  </si>
  <si>
    <t>Honda TLR200</t>
  </si>
  <si>
    <t>Holdstock</t>
  </si>
  <si>
    <t>Beta Rev3 250</t>
  </si>
  <si>
    <t>Maxwell</t>
  </si>
  <si>
    <t xml:space="preserve">Wes </t>
  </si>
  <si>
    <t>Thompson</t>
  </si>
  <si>
    <t>TRS280</t>
  </si>
  <si>
    <t>Mick</t>
  </si>
  <si>
    <t>Extance</t>
  </si>
  <si>
    <t>Fast Eddy Racing Ltd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</si>
  <si>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</si>
  <si>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</si>
  <si>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</si>
  <si>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</si>
  <si>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</si>
  <si>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</si>
  <si>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</si>
  <si>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</si>
  <si>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</si>
  <si>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</si>
  <si>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</si>
  <si>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</si>
  <si>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Pos.</t>
  </si>
  <si>
    <t xml:space="preserve"> </t>
  </si>
  <si>
    <t xml:space="preserve">Jim </t>
  </si>
  <si>
    <t>Arriel 500</t>
  </si>
  <si>
    <t>Tony</t>
  </si>
  <si>
    <t>Billingham</t>
  </si>
  <si>
    <t>Twin Shock C</t>
  </si>
  <si>
    <t xml:space="preserve">Yaham Majesty </t>
  </si>
  <si>
    <t>DNF</t>
  </si>
  <si>
    <t>DNS</t>
  </si>
  <si>
    <t>BSA Bantam</t>
  </si>
  <si>
    <t>Phill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</si>
  <si>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</si>
  <si>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</si>
  <si>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</si>
  <si>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</si>
  <si>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</si>
  <si>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</si>
  <si>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</si>
  <si>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</si>
  <si>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</si>
  <si>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</si>
  <si>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</si>
  <si>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</si>
  <si>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</si>
  <si>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</si>
  <si>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Youth D - Electric</t>
  </si>
  <si>
    <t>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</si>
</sst>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6117-0C1D-43B3-97A4-6D9631736DAC}">
  <dimension ref="A1:T98"/>
  <sheetViews>
    <sheetView tabSelected="1" topLeftCell="D7" workbookViewId="0">
      <selection activeCell="G10" sqref="G10"/>
    </sheetView>
  </sheetViews>
  <sheetFormatPr defaultRowHeight="15" x14ac:dyDescent="0.25"/>
  <cols>
    <col min="1" max="1" width="9.42578125" style="8" customWidth="1"/>
    <col min="2" max="2" width="12.28515625" style="8" customWidth="1"/>
    <col min="3" max="3" width="11.42578125" bestFit="1" customWidth="1"/>
    <col min="4" max="4" width="14" customWidth="1"/>
    <col min="5" max="5" width="18" customWidth="1"/>
    <col min="6" max="6" width="23.42578125" customWidth="1"/>
    <col min="7" max="7" width="30.28515625" customWidth="1"/>
    <col min="8" max="17" width="6.7109375" style="8" customWidth="1"/>
    <col min="18" max="19" width="9.140625" style="8"/>
  </cols>
  <sheetData>
    <row r="1" spans="1:20" x14ac:dyDescent="0.25">
      <c r="A1" s="17" t="s">
        <v>224</v>
      </c>
      <c r="B1" s="17"/>
      <c r="C1" s="17"/>
      <c r="D1" s="17"/>
      <c r="E1" s="17"/>
      <c r="F1" s="17"/>
      <c r="G1" s="17"/>
    </row>
    <row r="2" spans="1:20" x14ac:dyDescent="0.25">
      <c r="A2" s="9"/>
      <c r="B2" s="9"/>
      <c r="C2" s="10"/>
      <c r="D2" s="10"/>
      <c r="E2" s="10"/>
      <c r="F2" s="10"/>
      <c r="G2" s="10"/>
    </row>
    <row r="3" spans="1:20" x14ac:dyDescent="0.25">
      <c r="A3" s="17" t="s">
        <v>208</v>
      </c>
      <c r="B3" s="17"/>
      <c r="C3" s="17"/>
      <c r="D3" s="17"/>
      <c r="E3" s="17"/>
      <c r="F3" s="17"/>
      <c r="G3" s="17"/>
    </row>
    <row r="4" spans="1:20" x14ac:dyDescent="0.25">
      <c r="A4" s="9"/>
      <c r="B4" s="9"/>
      <c r="C4" s="9"/>
      <c r="D4" s="9"/>
      <c r="E4" s="9"/>
      <c r="F4" s="9"/>
      <c r="G4" s="9"/>
    </row>
    <row r="5" spans="1:20" x14ac:dyDescent="0.25">
      <c r="A5" s="17" t="s">
        <v>209</v>
      </c>
      <c r="B5" s="17"/>
      <c r="C5" s="17"/>
      <c r="D5" s="17"/>
      <c r="E5" s="17"/>
      <c r="F5" s="17"/>
      <c r="G5" s="17"/>
    </row>
    <row r="7" spans="1:20" x14ac:dyDescent="0.25">
      <c r="A7" s="1" t="s">
        <v>0</v>
      </c>
      <c r="B7" s="1" t="s">
        <v>1</v>
      </c>
      <c r="C7" s="16" t="s">
        <v>2</v>
      </c>
      <c r="D7" s="16"/>
      <c r="E7" s="1" t="s">
        <v>3</v>
      </c>
      <c r="F7" s="1" t="s">
        <v>4</v>
      </c>
      <c r="G7" s="11" t="s">
        <v>5</v>
      </c>
      <c r="H7" s="1" t="s">
        <v>225</v>
      </c>
      <c r="I7" s="1" t="s">
        <v>226</v>
      </c>
      <c r="J7" s="1" t="s">
        <v>227</v>
      </c>
      <c r="K7" s="1" t="s">
        <v>228</v>
      </c>
      <c r="L7" s="1" t="s">
        <v>229</v>
      </c>
      <c r="M7" s="1" t="s">
        <v>230</v>
      </c>
      <c r="N7" s="1" t="s">
        <v>231</v>
      </c>
      <c r="O7" s="1" t="s">
        <v>232</v>
      </c>
      <c r="P7" s="1" t="s">
        <v>233</v>
      </c>
      <c r="Q7" s="1" t="s">
        <v>234</v>
      </c>
      <c r="R7" s="1" t="s">
        <v>235</v>
      </c>
      <c r="S7" s="1" t="s">
        <v>236</v>
      </c>
    </row>
    <row r="8" spans="1:20" x14ac:dyDescent="0.25">
      <c r="A8" s="6" t="str">
        <f>("178")</f>
        <v>178</v>
      </c>
      <c r="B8" s="6" t="str">
        <f>("107356")</f>
        <v>107356</v>
      </c>
      <c r="C8" s="7" t="s">
        <v>23</v>
      </c>
      <c r="D8" s="7" t="s">
        <v>117</v>
      </c>
      <c r="E8" s="7" t="s">
        <v>20</v>
      </c>
      <c r="F8" s="7" t="s">
        <v>118</v>
      </c>
      <c r="G8" s="14" t="s">
        <v>10</v>
      </c>
      <c r="H8" s="15">
        <v>0</v>
      </c>
      <c r="I8" s="15">
        <v>0</v>
      </c>
      <c r="J8" s="15">
        <v>2</v>
      </c>
      <c r="K8" s="15">
        <v>0</v>
      </c>
      <c r="L8" s="15">
        <v>0</v>
      </c>
      <c r="M8" s="15">
        <v>2</v>
      </c>
      <c r="N8" s="15">
        <v>0</v>
      </c>
      <c r="O8" s="15">
        <v>0</v>
      </c>
      <c r="P8" s="15">
        <v>1</v>
      </c>
      <c r="Q8" s="15">
        <v>6</v>
      </c>
      <c r="R8" s="15">
        <f>SUM(H8:Q8)</f>
        <v>11</v>
      </c>
      <c r="S8" s="15" t="s">
        <v>248</v>
      </c>
      <c r="T8" t="s">
        <v>237</v>
      </c>
    </row>
    <row r="9" spans="1:20" x14ac:dyDescent="0.25">
      <c r="A9" s="6" t="str">
        <f>("190")</f>
        <v>190</v>
      </c>
      <c r="B9" s="6" t="str">
        <f>("11704")</f>
        <v>11704</v>
      </c>
      <c r="C9" s="7" t="s">
        <v>121</v>
      </c>
      <c r="D9" s="7" t="s">
        <v>122</v>
      </c>
      <c r="E9" s="7" t="s">
        <v>20</v>
      </c>
      <c r="F9" s="7" t="s">
        <v>12</v>
      </c>
      <c r="G9" s="14" t="s">
        <v>123</v>
      </c>
      <c r="H9" s="15">
        <v>0</v>
      </c>
      <c r="I9" s="15">
        <v>0</v>
      </c>
      <c r="J9" s="15">
        <v>0</v>
      </c>
      <c r="K9" s="15">
        <v>0</v>
      </c>
      <c r="L9" s="15">
        <v>3</v>
      </c>
      <c r="M9" s="15">
        <v>0</v>
      </c>
      <c r="N9" s="15">
        <v>2</v>
      </c>
      <c r="O9" s="15">
        <v>2</v>
      </c>
      <c r="P9" s="15">
        <v>5</v>
      </c>
      <c r="Q9" s="15">
        <v>3</v>
      </c>
      <c r="R9" s="15">
        <f>SUM(H9:Q9)</f>
        <v>15</v>
      </c>
      <c r="S9" s="15" t="s">
        <v>249</v>
      </c>
    </row>
    <row r="10" spans="1:20" x14ac:dyDescent="0.25">
      <c r="A10" s="6" t="str">
        <f>("243")</f>
        <v>243</v>
      </c>
      <c r="B10" s="6" t="str">
        <f>("89401")</f>
        <v>89401</v>
      </c>
      <c r="C10" s="7" t="s">
        <v>87</v>
      </c>
      <c r="D10" s="7" t="s">
        <v>141</v>
      </c>
      <c r="E10" s="7" t="s">
        <v>20</v>
      </c>
      <c r="F10" s="7" t="s">
        <v>246</v>
      </c>
      <c r="G10" s="14" t="s">
        <v>142</v>
      </c>
      <c r="H10" s="15">
        <v>0</v>
      </c>
      <c r="I10" s="15">
        <v>1</v>
      </c>
      <c r="J10" s="15">
        <v>1</v>
      </c>
      <c r="K10" s="15">
        <v>0</v>
      </c>
      <c r="L10" s="15">
        <v>2</v>
      </c>
      <c r="M10" s="15">
        <v>0</v>
      </c>
      <c r="N10" s="15">
        <v>5</v>
      </c>
      <c r="O10" s="15">
        <v>0</v>
      </c>
      <c r="P10" s="15">
        <v>3</v>
      </c>
      <c r="Q10" s="15">
        <v>4</v>
      </c>
      <c r="R10" s="15">
        <f>SUM(H10:Q10)</f>
        <v>16</v>
      </c>
      <c r="S10" s="15" t="s">
        <v>250</v>
      </c>
    </row>
    <row r="11" spans="1:20" x14ac:dyDescent="0.25">
      <c r="A11" s="6" t="str">
        <f>("225")</f>
        <v>225</v>
      </c>
      <c r="B11" s="6" t="str">
        <f>("54396")</f>
        <v>54396</v>
      </c>
      <c r="C11" s="7" t="s">
        <v>31</v>
      </c>
      <c r="D11" s="7" t="s">
        <v>136</v>
      </c>
      <c r="E11" s="7" t="s">
        <v>20</v>
      </c>
      <c r="F11" s="7" t="s">
        <v>137</v>
      </c>
      <c r="G11" s="14" t="s">
        <v>10</v>
      </c>
      <c r="H11" s="15">
        <v>0</v>
      </c>
      <c r="I11" s="15">
        <v>0</v>
      </c>
      <c r="J11" s="15">
        <v>2</v>
      </c>
      <c r="K11" s="15">
        <v>0</v>
      </c>
      <c r="L11" s="15">
        <v>2</v>
      </c>
      <c r="M11" s="15">
        <v>0</v>
      </c>
      <c r="N11" s="15">
        <v>4</v>
      </c>
      <c r="O11" s="15">
        <v>1</v>
      </c>
      <c r="P11" s="15">
        <v>7</v>
      </c>
      <c r="Q11" s="15">
        <v>3</v>
      </c>
      <c r="R11" s="15">
        <f>SUM(H11:Q11)</f>
        <v>19</v>
      </c>
      <c r="S11" s="15" t="s">
        <v>251</v>
      </c>
    </row>
    <row r="12" spans="1:20" x14ac:dyDescent="0.25">
      <c r="A12" s="6" t="str">
        <f>("208")</f>
        <v>208</v>
      </c>
      <c r="B12" s="6" t="str">
        <f>("139094")</f>
        <v>139094</v>
      </c>
      <c r="C12" s="7" t="s">
        <v>14</v>
      </c>
      <c r="D12" s="7" t="s">
        <v>128</v>
      </c>
      <c r="E12" s="7" t="s">
        <v>20</v>
      </c>
      <c r="F12" s="7" t="s">
        <v>12</v>
      </c>
      <c r="G12" s="14" t="s">
        <v>10</v>
      </c>
      <c r="H12" s="15">
        <v>4</v>
      </c>
      <c r="I12" s="15">
        <v>9</v>
      </c>
      <c r="J12" s="15">
        <v>5</v>
      </c>
      <c r="K12" s="15">
        <v>3</v>
      </c>
      <c r="L12" s="15">
        <v>11</v>
      </c>
      <c r="M12" s="15">
        <v>5</v>
      </c>
      <c r="N12" s="15">
        <v>2</v>
      </c>
      <c r="O12" s="15">
        <v>8</v>
      </c>
      <c r="P12" s="15">
        <v>8</v>
      </c>
      <c r="Q12" s="15">
        <v>7</v>
      </c>
      <c r="R12" s="15">
        <f>SUM(H12:Q12)</f>
        <v>62</v>
      </c>
      <c r="S12" s="15" t="s">
        <v>252</v>
      </c>
    </row>
    <row r="13" spans="1:20" x14ac:dyDescent="0.25">
      <c r="A13" s="6" t="str">
        <f>("249")</f>
        <v>249</v>
      </c>
      <c r="B13" s="6" t="str">
        <f>("74864")</f>
        <v>74864</v>
      </c>
      <c r="C13" s="7" t="s">
        <v>101</v>
      </c>
      <c r="D13" s="7" t="s">
        <v>143</v>
      </c>
      <c r="E13" s="7" t="s">
        <v>20</v>
      </c>
      <c r="F13" s="7" t="s">
        <v>144</v>
      </c>
      <c r="G13" s="14" t="s">
        <v>10</v>
      </c>
      <c r="H13" s="15">
        <v>0</v>
      </c>
      <c r="I13" s="15">
        <v>5</v>
      </c>
      <c r="J13" s="15">
        <v>7</v>
      </c>
      <c r="K13" s="15">
        <v>8</v>
      </c>
      <c r="L13" s="15">
        <v>10</v>
      </c>
      <c r="M13" s="15">
        <v>8</v>
      </c>
      <c r="N13" s="15">
        <v>12</v>
      </c>
      <c r="O13" s="15">
        <v>4</v>
      </c>
      <c r="P13" s="15">
        <v>10</v>
      </c>
      <c r="Q13" s="15">
        <v>3</v>
      </c>
      <c r="R13" s="15">
        <f>SUM(H13:Q13)</f>
        <v>67</v>
      </c>
      <c r="S13" s="15" t="s">
        <v>253</v>
      </c>
    </row>
    <row r="14" spans="1:20" x14ac:dyDescent="0.25">
      <c r="A14" s="6" t="str">
        <f>("288")</f>
        <v>288</v>
      </c>
      <c r="B14" s="6" t="str">
        <f>("143205")</f>
        <v>143205</v>
      </c>
      <c r="C14" s="7" t="s">
        <v>150</v>
      </c>
      <c r="D14" s="7" t="s">
        <v>151</v>
      </c>
      <c r="E14" s="7" t="s">
        <v>20</v>
      </c>
      <c r="F14" s="7" t="s">
        <v>61</v>
      </c>
      <c r="G14" s="14" t="s">
        <v>152</v>
      </c>
      <c r="H14" s="15">
        <v>5</v>
      </c>
      <c r="I14" s="15">
        <v>6</v>
      </c>
      <c r="J14" s="15">
        <v>9</v>
      </c>
      <c r="K14" s="15">
        <v>6</v>
      </c>
      <c r="L14" s="15">
        <v>11</v>
      </c>
      <c r="M14" s="15">
        <v>3</v>
      </c>
      <c r="N14" s="15">
        <v>7</v>
      </c>
      <c r="O14" s="15">
        <v>4</v>
      </c>
      <c r="P14" s="15">
        <v>13</v>
      </c>
      <c r="Q14" s="15">
        <v>8</v>
      </c>
      <c r="R14" s="15">
        <f>SUM(H14:Q14)</f>
        <v>72</v>
      </c>
      <c r="S14" s="15" t="s">
        <v>254</v>
      </c>
    </row>
    <row r="15" spans="1:20" x14ac:dyDescent="0.25">
      <c r="A15" s="6">
        <v>812</v>
      </c>
      <c r="B15" s="6">
        <v>112748</v>
      </c>
      <c r="C15" s="7" t="s">
        <v>218</v>
      </c>
      <c r="D15" s="7" t="s">
        <v>219</v>
      </c>
      <c r="E15" s="7" t="s">
        <v>20</v>
      </c>
      <c r="F15" s="7" t="s">
        <v>220</v>
      </c>
      <c r="G15" s="14" t="s">
        <v>26</v>
      </c>
      <c r="H15" s="15">
        <v>6</v>
      </c>
      <c r="I15" s="15">
        <v>4</v>
      </c>
      <c r="J15" s="15">
        <v>9</v>
      </c>
      <c r="K15" s="15">
        <v>9</v>
      </c>
      <c r="L15" s="15">
        <v>9</v>
      </c>
      <c r="M15" s="15">
        <v>11</v>
      </c>
      <c r="N15" s="15">
        <v>6</v>
      </c>
      <c r="O15" s="15">
        <v>8</v>
      </c>
      <c r="P15" s="15">
        <v>3</v>
      </c>
      <c r="Q15" s="15">
        <v>11</v>
      </c>
      <c r="R15" s="15">
        <f>SUM(H15:Q15)</f>
        <v>76</v>
      </c>
      <c r="S15" s="15" t="s">
        <v>255</v>
      </c>
    </row>
    <row r="16" spans="1:20" x14ac:dyDescent="0.25">
      <c r="A16" s="6" t="str">
        <f>("21")</f>
        <v>21</v>
      </c>
      <c r="B16" s="6" t="str">
        <f>("196396")</f>
        <v>196396</v>
      </c>
      <c r="C16" s="7" t="s">
        <v>18</v>
      </c>
      <c r="D16" s="7" t="s">
        <v>19</v>
      </c>
      <c r="E16" s="7" t="s">
        <v>20</v>
      </c>
      <c r="F16" s="7" t="s">
        <v>21</v>
      </c>
      <c r="G16" s="14" t="s">
        <v>22</v>
      </c>
      <c r="H16" s="15">
        <v>1</v>
      </c>
      <c r="I16" s="15">
        <v>12</v>
      </c>
      <c r="J16" s="15">
        <v>4</v>
      </c>
      <c r="K16" s="15">
        <v>5</v>
      </c>
      <c r="L16" s="15">
        <v>5</v>
      </c>
      <c r="M16" s="15">
        <v>9</v>
      </c>
      <c r="N16" s="15">
        <v>15</v>
      </c>
      <c r="O16" s="15">
        <v>5</v>
      </c>
      <c r="P16" s="15">
        <v>13</v>
      </c>
      <c r="Q16" s="15">
        <v>10</v>
      </c>
      <c r="R16" s="15">
        <f>SUM(H16:Q16)</f>
        <v>79</v>
      </c>
      <c r="S16" s="15" t="s">
        <v>256</v>
      </c>
    </row>
    <row r="17" spans="1:20" x14ac:dyDescent="0.25">
      <c r="A17" s="6"/>
      <c r="B17" s="6"/>
      <c r="C17" s="7"/>
      <c r="D17" s="7"/>
      <c r="E17" s="7"/>
      <c r="F17" s="7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20" x14ac:dyDescent="0.25">
      <c r="A18" s="6">
        <v>809</v>
      </c>
      <c r="B18" s="6">
        <v>142277</v>
      </c>
      <c r="C18" s="7" t="s">
        <v>174</v>
      </c>
      <c r="D18" s="7" t="s">
        <v>201</v>
      </c>
      <c r="E18" s="7" t="s">
        <v>57</v>
      </c>
      <c r="F18" s="7" t="s">
        <v>202</v>
      </c>
      <c r="G18" s="14" t="s">
        <v>26</v>
      </c>
      <c r="H18" s="15">
        <v>0</v>
      </c>
      <c r="I18" s="15">
        <v>0</v>
      </c>
      <c r="J18" s="15">
        <v>4</v>
      </c>
      <c r="K18" s="15">
        <v>0</v>
      </c>
      <c r="L18" s="15">
        <v>6</v>
      </c>
      <c r="M18" s="15">
        <v>0</v>
      </c>
      <c r="N18" s="15">
        <v>2</v>
      </c>
      <c r="O18" s="15">
        <v>0</v>
      </c>
      <c r="P18" s="15">
        <v>0</v>
      </c>
      <c r="Q18" s="15">
        <v>7</v>
      </c>
      <c r="R18" s="15">
        <f>SUM(H18:Q18)</f>
        <v>19</v>
      </c>
      <c r="S18" s="15" t="s">
        <v>248</v>
      </c>
    </row>
    <row r="19" spans="1:20" x14ac:dyDescent="0.25">
      <c r="A19" s="6" t="str">
        <f>("804")</f>
        <v>804</v>
      </c>
      <c r="B19" s="6" t="str">
        <f>("91094")</f>
        <v>91094</v>
      </c>
      <c r="C19" s="7" t="s">
        <v>183</v>
      </c>
      <c r="D19" s="7" t="s">
        <v>190</v>
      </c>
      <c r="E19" s="7" t="s">
        <v>57</v>
      </c>
      <c r="F19" s="7" t="s">
        <v>118</v>
      </c>
      <c r="G19" s="14" t="s">
        <v>22</v>
      </c>
      <c r="H19" s="15">
        <v>0</v>
      </c>
      <c r="I19" s="15">
        <v>1</v>
      </c>
      <c r="J19" s="15">
        <v>3</v>
      </c>
      <c r="K19" s="15">
        <v>1</v>
      </c>
      <c r="L19" s="15">
        <v>0</v>
      </c>
      <c r="M19" s="15">
        <v>1</v>
      </c>
      <c r="N19" s="15">
        <v>1</v>
      </c>
      <c r="O19" s="15">
        <v>0</v>
      </c>
      <c r="P19" s="15">
        <v>8</v>
      </c>
      <c r="Q19" s="15">
        <v>5</v>
      </c>
      <c r="R19" s="15">
        <f>SUM(H19:Q19)</f>
        <v>20</v>
      </c>
      <c r="S19" s="15" t="s">
        <v>249</v>
      </c>
    </row>
    <row r="20" spans="1:20" x14ac:dyDescent="0.25">
      <c r="A20" s="6" t="str">
        <f>("806")</f>
        <v>806</v>
      </c>
      <c r="B20" s="6" t="str">
        <f>("80214")</f>
        <v>80214</v>
      </c>
      <c r="C20" s="7" t="s">
        <v>191</v>
      </c>
      <c r="D20" s="7" t="s">
        <v>192</v>
      </c>
      <c r="E20" s="7" t="s">
        <v>57</v>
      </c>
      <c r="F20" s="7" t="s">
        <v>64</v>
      </c>
      <c r="G20" s="14" t="s">
        <v>41</v>
      </c>
      <c r="H20" s="15">
        <v>0</v>
      </c>
      <c r="I20" s="15">
        <v>0</v>
      </c>
      <c r="J20" s="15">
        <v>5</v>
      </c>
      <c r="K20" s="15">
        <v>0</v>
      </c>
      <c r="L20" s="15">
        <v>4</v>
      </c>
      <c r="M20" s="15">
        <v>2</v>
      </c>
      <c r="N20" s="15">
        <v>3</v>
      </c>
      <c r="O20" s="15">
        <v>0</v>
      </c>
      <c r="P20" s="15">
        <v>6</v>
      </c>
      <c r="Q20" s="15">
        <v>1</v>
      </c>
      <c r="R20" s="15">
        <f>SUM(H20:Q20)</f>
        <v>21</v>
      </c>
      <c r="S20" s="15" t="s">
        <v>250</v>
      </c>
    </row>
    <row r="21" spans="1:20" x14ac:dyDescent="0.25">
      <c r="A21" s="6" t="str">
        <f>("226")</f>
        <v>226</v>
      </c>
      <c r="B21" s="6" t="str">
        <f>("151165")</f>
        <v>151165</v>
      </c>
      <c r="C21" s="7" t="s">
        <v>138</v>
      </c>
      <c r="D21" s="7" t="s">
        <v>139</v>
      </c>
      <c r="E21" s="7" t="s">
        <v>57</v>
      </c>
      <c r="F21" s="7" t="s">
        <v>12</v>
      </c>
      <c r="G21" s="14" t="s">
        <v>140</v>
      </c>
      <c r="H21" s="15">
        <v>0</v>
      </c>
      <c r="I21" s="15">
        <v>3</v>
      </c>
      <c r="J21" s="15">
        <v>7</v>
      </c>
      <c r="K21" s="15">
        <v>0</v>
      </c>
      <c r="L21" s="15">
        <v>4</v>
      </c>
      <c r="M21" s="15">
        <v>0</v>
      </c>
      <c r="N21" s="15">
        <v>7</v>
      </c>
      <c r="O21" s="15">
        <v>1</v>
      </c>
      <c r="P21" s="15">
        <v>9</v>
      </c>
      <c r="Q21" s="15">
        <v>3</v>
      </c>
      <c r="R21" s="15">
        <f>SUM(H21:Q21)</f>
        <v>34</v>
      </c>
      <c r="S21" s="15" t="s">
        <v>251</v>
      </c>
    </row>
    <row r="22" spans="1:20" x14ac:dyDescent="0.25">
      <c r="A22" s="6" t="str">
        <f>("59")</f>
        <v>59</v>
      </c>
      <c r="B22" s="6" t="str">
        <f>("87207")</f>
        <v>87207</v>
      </c>
      <c r="C22" s="7" t="s">
        <v>55</v>
      </c>
      <c r="D22" s="7" t="s">
        <v>56</v>
      </c>
      <c r="E22" s="7" t="s">
        <v>57</v>
      </c>
      <c r="F22" s="7" t="s">
        <v>58</v>
      </c>
      <c r="G22" s="14" t="s">
        <v>10</v>
      </c>
      <c r="H22" s="15">
        <v>0</v>
      </c>
      <c r="I22" s="15">
        <v>1</v>
      </c>
      <c r="J22" s="15">
        <v>11</v>
      </c>
      <c r="K22" s="15">
        <v>0</v>
      </c>
      <c r="L22" s="15">
        <v>1</v>
      </c>
      <c r="M22" s="15">
        <v>1</v>
      </c>
      <c r="N22" s="15">
        <v>8</v>
      </c>
      <c r="O22" s="15">
        <v>2</v>
      </c>
      <c r="P22" s="15">
        <v>9</v>
      </c>
      <c r="Q22" s="15">
        <v>8</v>
      </c>
      <c r="R22" s="15">
        <f>SUM(H22:Q22)</f>
        <v>41</v>
      </c>
      <c r="S22" s="15" t="s">
        <v>252</v>
      </c>
    </row>
    <row r="23" spans="1:20" x14ac:dyDescent="0.25">
      <c r="A23" s="6" t="str">
        <f>("187")</f>
        <v>187</v>
      </c>
      <c r="B23" s="6" t="str">
        <f>("199712")</f>
        <v>199712</v>
      </c>
      <c r="C23" s="7" t="s">
        <v>119</v>
      </c>
      <c r="D23" s="7" t="s">
        <v>120</v>
      </c>
      <c r="E23" s="7" t="s">
        <v>57</v>
      </c>
      <c r="F23" s="7" t="s">
        <v>44</v>
      </c>
      <c r="G23" s="14" t="s">
        <v>10</v>
      </c>
      <c r="H23" s="15" t="s">
        <v>244</v>
      </c>
      <c r="I23" s="15" t="s">
        <v>244</v>
      </c>
      <c r="J23" s="15" t="s">
        <v>244</v>
      </c>
      <c r="K23" s="15" t="s">
        <v>244</v>
      </c>
      <c r="L23" s="15" t="s">
        <v>244</v>
      </c>
      <c r="M23" s="15" t="s">
        <v>244</v>
      </c>
      <c r="N23" s="15" t="s">
        <v>244</v>
      </c>
      <c r="O23" s="15" t="s">
        <v>244</v>
      </c>
      <c r="P23" s="15" t="s">
        <v>244</v>
      </c>
      <c r="Q23" s="15" t="s">
        <v>244</v>
      </c>
      <c r="R23" s="15" t="s">
        <v>244</v>
      </c>
      <c r="S23" s="15" t="s">
        <v>244</v>
      </c>
      <c r="T23" t="s">
        <v>237</v>
      </c>
    </row>
    <row r="24" spans="1:20" x14ac:dyDescent="0.25">
      <c r="A24" s="6"/>
      <c r="B24" s="6"/>
      <c r="C24" s="7"/>
      <c r="D24" s="7"/>
      <c r="E24" s="7"/>
      <c r="F24" s="7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20" x14ac:dyDescent="0.25">
      <c r="A25" s="6" t="str">
        <f>("114")</f>
        <v>114</v>
      </c>
      <c r="B25" s="6" t="str">
        <f>("53211")</f>
        <v>53211</v>
      </c>
      <c r="C25" s="7" t="s">
        <v>79</v>
      </c>
      <c r="D25" s="7" t="s">
        <v>80</v>
      </c>
      <c r="E25" s="7" t="s">
        <v>65</v>
      </c>
      <c r="F25" s="7" t="s">
        <v>81</v>
      </c>
      <c r="G25" s="14" t="s">
        <v>10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4</v>
      </c>
      <c r="N25" s="15">
        <v>0</v>
      </c>
      <c r="O25" s="15">
        <v>0</v>
      </c>
      <c r="P25" s="15">
        <v>1</v>
      </c>
      <c r="Q25" s="15">
        <v>0</v>
      </c>
      <c r="R25" s="15">
        <f>SUM(H25:Q25)</f>
        <v>5</v>
      </c>
      <c r="S25" s="15" t="s">
        <v>248</v>
      </c>
    </row>
    <row r="26" spans="1:20" x14ac:dyDescent="0.25">
      <c r="A26" s="6" t="str">
        <f>("169")</f>
        <v>169</v>
      </c>
      <c r="B26" s="6" t="str">
        <f>("180171")</f>
        <v>180171</v>
      </c>
      <c r="C26" s="7" t="s">
        <v>67</v>
      </c>
      <c r="D26" s="7" t="s">
        <v>110</v>
      </c>
      <c r="E26" s="7" t="s">
        <v>65</v>
      </c>
      <c r="F26" s="7" t="s">
        <v>111</v>
      </c>
      <c r="G26" s="14" t="s">
        <v>10</v>
      </c>
      <c r="H26" s="15">
        <v>0</v>
      </c>
      <c r="I26" s="15">
        <v>0</v>
      </c>
      <c r="J26" s="15">
        <v>1</v>
      </c>
      <c r="K26" s="15">
        <v>0</v>
      </c>
      <c r="L26" s="15">
        <v>0</v>
      </c>
      <c r="M26" s="15">
        <v>4</v>
      </c>
      <c r="N26" s="15">
        <v>0</v>
      </c>
      <c r="O26" s="15">
        <v>0</v>
      </c>
      <c r="P26" s="15">
        <v>1</v>
      </c>
      <c r="Q26" s="15">
        <v>0</v>
      </c>
      <c r="R26" s="15">
        <f>SUM(H26:Q26)</f>
        <v>6</v>
      </c>
      <c r="S26" s="15" t="s">
        <v>249</v>
      </c>
    </row>
    <row r="27" spans="1:20" x14ac:dyDescent="0.25">
      <c r="A27" s="6" t="str">
        <f>("259")</f>
        <v>259</v>
      </c>
      <c r="B27" s="6" t="str">
        <f>("215070")</f>
        <v>215070</v>
      </c>
      <c r="C27" s="7" t="s">
        <v>31</v>
      </c>
      <c r="D27" s="7" t="s">
        <v>145</v>
      </c>
      <c r="E27" s="7" t="s">
        <v>65</v>
      </c>
      <c r="F27" s="7" t="s">
        <v>146</v>
      </c>
      <c r="G27" s="14" t="s">
        <v>10</v>
      </c>
      <c r="H27" s="15">
        <v>0</v>
      </c>
      <c r="I27" s="15">
        <v>0</v>
      </c>
      <c r="J27" s="15">
        <v>3</v>
      </c>
      <c r="K27" s="15">
        <v>1</v>
      </c>
      <c r="L27" s="15">
        <v>0</v>
      </c>
      <c r="M27" s="15">
        <v>3</v>
      </c>
      <c r="N27" s="15">
        <v>0</v>
      </c>
      <c r="O27" s="15">
        <v>0</v>
      </c>
      <c r="P27" s="15">
        <v>1</v>
      </c>
      <c r="Q27" s="15">
        <v>2</v>
      </c>
      <c r="R27" s="15">
        <f>SUM(H27:Q27)</f>
        <v>10</v>
      </c>
      <c r="S27" s="15" t="s">
        <v>250</v>
      </c>
    </row>
    <row r="28" spans="1:20" x14ac:dyDescent="0.25">
      <c r="A28" s="6">
        <v>810</v>
      </c>
      <c r="B28" s="6">
        <v>186048</v>
      </c>
      <c r="C28" s="7" t="s">
        <v>203</v>
      </c>
      <c r="D28" s="7" t="s">
        <v>204</v>
      </c>
      <c r="E28" s="7" t="s">
        <v>65</v>
      </c>
      <c r="F28" s="7" t="s">
        <v>37</v>
      </c>
      <c r="G28" s="14" t="s">
        <v>10</v>
      </c>
      <c r="H28" s="15">
        <v>0</v>
      </c>
      <c r="I28" s="15">
        <v>0</v>
      </c>
      <c r="J28" s="15">
        <v>6</v>
      </c>
      <c r="K28" s="15">
        <v>0</v>
      </c>
      <c r="L28" s="15">
        <v>2</v>
      </c>
      <c r="M28" s="15">
        <v>4</v>
      </c>
      <c r="N28" s="15">
        <v>0</v>
      </c>
      <c r="O28" s="15">
        <v>0</v>
      </c>
      <c r="P28" s="15">
        <v>2</v>
      </c>
      <c r="Q28" s="15">
        <v>0</v>
      </c>
      <c r="R28" s="15">
        <f>SUM(H28:Q28)</f>
        <v>14</v>
      </c>
      <c r="S28" s="15" t="s">
        <v>251</v>
      </c>
    </row>
    <row r="29" spans="1:20" x14ac:dyDescent="0.25">
      <c r="A29" s="6" t="str">
        <f>("61")</f>
        <v>61</v>
      </c>
      <c r="B29" s="6" t="str">
        <f>("27425")</f>
        <v>27425</v>
      </c>
      <c r="C29" s="7" t="s">
        <v>59</v>
      </c>
      <c r="D29" s="7" t="s">
        <v>60</v>
      </c>
      <c r="E29" s="7" t="s">
        <v>65</v>
      </c>
      <c r="F29" s="7" t="s">
        <v>61</v>
      </c>
      <c r="G29" s="14" t="s">
        <v>10</v>
      </c>
      <c r="H29" s="15">
        <v>0</v>
      </c>
      <c r="I29" s="15">
        <v>0</v>
      </c>
      <c r="J29" s="15">
        <v>4</v>
      </c>
      <c r="K29" s="15">
        <v>0</v>
      </c>
      <c r="L29" s="15">
        <v>2</v>
      </c>
      <c r="M29" s="15">
        <v>3</v>
      </c>
      <c r="N29" s="15">
        <v>0</v>
      </c>
      <c r="O29" s="15">
        <v>0</v>
      </c>
      <c r="P29" s="15">
        <v>6</v>
      </c>
      <c r="Q29" s="15">
        <v>1</v>
      </c>
      <c r="R29" s="15">
        <f>SUM(H29:Q29)</f>
        <v>16</v>
      </c>
      <c r="S29" s="15" t="s">
        <v>252</v>
      </c>
    </row>
    <row r="30" spans="1:20" x14ac:dyDescent="0.25">
      <c r="A30" s="6" t="str">
        <f>("431")</f>
        <v>431</v>
      </c>
      <c r="B30" s="6" t="str">
        <f>("86318")</f>
        <v>86318</v>
      </c>
      <c r="C30" s="7" t="s">
        <v>163</v>
      </c>
      <c r="D30" s="7" t="s">
        <v>164</v>
      </c>
      <c r="E30" s="7" t="s">
        <v>65</v>
      </c>
      <c r="F30" s="7" t="s">
        <v>149</v>
      </c>
      <c r="G30" s="14" t="s">
        <v>165</v>
      </c>
      <c r="H30" s="15">
        <v>0</v>
      </c>
      <c r="I30" s="15">
        <v>0</v>
      </c>
      <c r="J30" s="15">
        <v>6</v>
      </c>
      <c r="K30" s="15">
        <v>1</v>
      </c>
      <c r="L30" s="15">
        <v>0</v>
      </c>
      <c r="M30" s="15">
        <v>5</v>
      </c>
      <c r="N30" s="15">
        <v>0</v>
      </c>
      <c r="O30" s="15">
        <v>0</v>
      </c>
      <c r="P30" s="15">
        <v>6</v>
      </c>
      <c r="Q30" s="15">
        <v>0</v>
      </c>
      <c r="R30" s="15">
        <f>SUM(H30:Q30)</f>
        <v>18</v>
      </c>
      <c r="S30" s="15" t="s">
        <v>253</v>
      </c>
    </row>
    <row r="31" spans="1:20" x14ac:dyDescent="0.25">
      <c r="A31" s="6">
        <v>811</v>
      </c>
      <c r="B31" s="6">
        <v>300220</v>
      </c>
      <c r="C31" s="7" t="s">
        <v>217</v>
      </c>
      <c r="D31" s="7" t="s">
        <v>215</v>
      </c>
      <c r="E31" s="7" t="s">
        <v>65</v>
      </c>
      <c r="F31" s="7" t="s">
        <v>216</v>
      </c>
      <c r="G31" s="14" t="s">
        <v>10</v>
      </c>
      <c r="H31" s="15">
        <v>0</v>
      </c>
      <c r="I31" s="15">
        <v>0</v>
      </c>
      <c r="J31" s="15">
        <v>6</v>
      </c>
      <c r="K31" s="15">
        <v>0</v>
      </c>
      <c r="L31" s="15">
        <v>6</v>
      </c>
      <c r="M31" s="15">
        <v>7</v>
      </c>
      <c r="N31" s="15">
        <v>0</v>
      </c>
      <c r="O31" s="15">
        <v>0</v>
      </c>
      <c r="P31" s="15">
        <v>8</v>
      </c>
      <c r="Q31" s="15">
        <v>0</v>
      </c>
      <c r="R31" s="15">
        <f>SUM(H31:Q31)</f>
        <v>27</v>
      </c>
      <c r="S31" s="15" t="s">
        <v>254</v>
      </c>
    </row>
    <row r="32" spans="1:20" x14ac:dyDescent="0.25">
      <c r="A32" s="6" t="str">
        <f>("389")</f>
        <v>389</v>
      </c>
      <c r="B32" s="6" t="str">
        <f>("203913")</f>
        <v>203913</v>
      </c>
      <c r="C32" s="7" t="s">
        <v>247</v>
      </c>
      <c r="D32" s="7" t="s">
        <v>154</v>
      </c>
      <c r="E32" s="7" t="s">
        <v>65</v>
      </c>
      <c r="F32" s="7" t="s">
        <v>88</v>
      </c>
      <c r="G32" s="14" t="s">
        <v>10</v>
      </c>
      <c r="H32" s="15">
        <v>0</v>
      </c>
      <c r="I32" s="15">
        <v>1</v>
      </c>
      <c r="J32" s="15">
        <v>7</v>
      </c>
      <c r="K32" s="15">
        <v>2</v>
      </c>
      <c r="L32" s="15">
        <v>0</v>
      </c>
      <c r="M32" s="15">
        <v>8</v>
      </c>
      <c r="N32" s="15">
        <v>0</v>
      </c>
      <c r="O32" s="15">
        <v>0</v>
      </c>
      <c r="P32" s="15">
        <v>8</v>
      </c>
      <c r="Q32" s="15">
        <v>3</v>
      </c>
      <c r="R32" s="15">
        <f>SUM(H32:Q32)</f>
        <v>29</v>
      </c>
      <c r="S32" s="15" t="s">
        <v>255</v>
      </c>
    </row>
    <row r="33" spans="1:20" x14ac:dyDescent="0.25">
      <c r="A33" s="6" t="str">
        <f>("481")</f>
        <v>481</v>
      </c>
      <c r="B33" s="6" t="str">
        <f>("211098")</f>
        <v>211098</v>
      </c>
      <c r="C33" s="7" t="s">
        <v>168</v>
      </c>
      <c r="D33" s="7" t="s">
        <v>169</v>
      </c>
      <c r="E33" s="7" t="s">
        <v>65</v>
      </c>
      <c r="F33" s="7" t="s">
        <v>170</v>
      </c>
      <c r="G33" s="14" t="s">
        <v>10</v>
      </c>
      <c r="H33" s="15">
        <v>1</v>
      </c>
      <c r="I33" s="15">
        <v>2</v>
      </c>
      <c r="J33" s="15">
        <v>6</v>
      </c>
      <c r="K33" s="15">
        <v>1</v>
      </c>
      <c r="L33" s="15">
        <v>3</v>
      </c>
      <c r="M33" s="15">
        <v>11</v>
      </c>
      <c r="N33" s="15">
        <v>0</v>
      </c>
      <c r="O33" s="15">
        <v>0</v>
      </c>
      <c r="P33" s="15">
        <v>6</v>
      </c>
      <c r="Q33" s="15">
        <v>3</v>
      </c>
      <c r="R33" s="15">
        <f>SUM(H33:Q33)</f>
        <v>33</v>
      </c>
      <c r="S33" s="15" t="s">
        <v>256</v>
      </c>
    </row>
    <row r="34" spans="1:20" x14ac:dyDescent="0.25">
      <c r="A34" s="6" t="str">
        <f>("488")</f>
        <v>488</v>
      </c>
      <c r="B34" s="6" t="str">
        <f>("208324")</f>
        <v>208324</v>
      </c>
      <c r="C34" s="7" t="s">
        <v>171</v>
      </c>
      <c r="D34" s="7" t="s">
        <v>172</v>
      </c>
      <c r="E34" s="7" t="s">
        <v>65</v>
      </c>
      <c r="F34" s="7" t="s">
        <v>173</v>
      </c>
      <c r="G34" s="14" t="s">
        <v>10</v>
      </c>
      <c r="H34" s="15">
        <v>1</v>
      </c>
      <c r="I34" s="15">
        <v>3</v>
      </c>
      <c r="J34" s="15">
        <v>11</v>
      </c>
      <c r="K34" s="15">
        <v>9</v>
      </c>
      <c r="L34" s="15">
        <v>9</v>
      </c>
      <c r="M34" s="15">
        <v>11</v>
      </c>
      <c r="N34" s="15">
        <v>3</v>
      </c>
      <c r="O34" s="15">
        <v>2</v>
      </c>
      <c r="P34" s="15">
        <v>13</v>
      </c>
      <c r="Q34" s="15">
        <v>9</v>
      </c>
      <c r="R34" s="15">
        <f>SUM(H34:Q34)</f>
        <v>71</v>
      </c>
      <c r="S34" s="15" t="s">
        <v>257</v>
      </c>
    </row>
    <row r="35" spans="1:20" x14ac:dyDescent="0.25">
      <c r="A35" s="6" t="str">
        <f>("82")</f>
        <v>82</v>
      </c>
      <c r="B35" s="6" t="str">
        <f>("53285")</f>
        <v>53285</v>
      </c>
      <c r="C35" s="7" t="s">
        <v>69</v>
      </c>
      <c r="D35" s="7" t="s">
        <v>70</v>
      </c>
      <c r="E35" s="7" t="s">
        <v>65</v>
      </c>
      <c r="F35" s="7" t="s">
        <v>34</v>
      </c>
      <c r="G35" s="14" t="s">
        <v>10</v>
      </c>
      <c r="H35" s="15" t="s">
        <v>244</v>
      </c>
      <c r="I35" s="15" t="s">
        <v>244</v>
      </c>
      <c r="J35" s="15" t="s">
        <v>244</v>
      </c>
      <c r="K35" s="15" t="s">
        <v>244</v>
      </c>
      <c r="L35" s="15" t="s">
        <v>244</v>
      </c>
      <c r="M35" s="15" t="s">
        <v>244</v>
      </c>
      <c r="N35" s="15" t="s">
        <v>244</v>
      </c>
      <c r="O35" s="15" t="s">
        <v>244</v>
      </c>
      <c r="P35" s="15" t="s">
        <v>244</v>
      </c>
      <c r="Q35" s="15" t="s">
        <v>244</v>
      </c>
      <c r="R35" s="15" t="s">
        <v>244</v>
      </c>
      <c r="S35" s="15" t="s">
        <v>244</v>
      </c>
      <c r="T35" t="s">
        <v>237</v>
      </c>
    </row>
    <row r="36" spans="1:20" x14ac:dyDescent="0.25">
      <c r="A36" s="6"/>
      <c r="B36" s="6"/>
      <c r="C36" s="7"/>
      <c r="D36" s="7"/>
      <c r="E36" s="7"/>
      <c r="F36" s="7"/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20" x14ac:dyDescent="0.25">
      <c r="A37" s="6" t="str">
        <f>("174")</f>
        <v>174</v>
      </c>
      <c r="B37" s="6" t="str">
        <f>("107604")</f>
        <v>107604</v>
      </c>
      <c r="C37" s="7" t="s">
        <v>112</v>
      </c>
      <c r="D37" s="7" t="s">
        <v>113</v>
      </c>
      <c r="E37" s="7" t="s">
        <v>114</v>
      </c>
      <c r="F37" s="7" t="s">
        <v>115</v>
      </c>
      <c r="G37" s="14" t="s">
        <v>26</v>
      </c>
      <c r="H37" s="15">
        <v>1</v>
      </c>
      <c r="I37" s="15">
        <v>1</v>
      </c>
      <c r="J37" s="15">
        <v>1</v>
      </c>
      <c r="K37" s="15">
        <v>0</v>
      </c>
      <c r="L37" s="15">
        <v>4</v>
      </c>
      <c r="M37" s="15">
        <v>5</v>
      </c>
      <c r="N37" s="15">
        <v>1</v>
      </c>
      <c r="O37" s="15">
        <v>0</v>
      </c>
      <c r="P37" s="15">
        <v>3</v>
      </c>
      <c r="Q37" s="15">
        <v>1</v>
      </c>
      <c r="R37" s="15">
        <f>SUM(H37:Q37)</f>
        <v>17</v>
      </c>
      <c r="S37" s="15" t="s">
        <v>248</v>
      </c>
    </row>
    <row r="38" spans="1:20" x14ac:dyDescent="0.25">
      <c r="A38" s="6"/>
      <c r="B38" s="6"/>
      <c r="C38" s="7"/>
      <c r="D38" s="7"/>
      <c r="E38" s="7"/>
      <c r="F38" s="7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20" x14ac:dyDescent="0.25">
      <c r="A39" s="6">
        <v>814</v>
      </c>
      <c r="B39" s="6">
        <v>10955</v>
      </c>
      <c r="C39" s="7" t="s">
        <v>238</v>
      </c>
      <c r="D39" s="7" t="s">
        <v>201</v>
      </c>
      <c r="E39" s="7" t="s">
        <v>8</v>
      </c>
      <c r="F39" s="7" t="s">
        <v>239</v>
      </c>
      <c r="G39" s="14" t="s">
        <v>10</v>
      </c>
      <c r="H39" s="15">
        <v>0</v>
      </c>
      <c r="I39" s="15">
        <v>0</v>
      </c>
      <c r="J39" s="15">
        <v>9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f>SUM(H39:Q39)</f>
        <v>9</v>
      </c>
      <c r="S39" s="15" t="s">
        <v>248</v>
      </c>
    </row>
    <row r="40" spans="1:20" x14ac:dyDescent="0.25">
      <c r="A40" s="6">
        <v>813</v>
      </c>
      <c r="B40" s="6">
        <v>9134</v>
      </c>
      <c r="C40" s="7" t="s">
        <v>221</v>
      </c>
      <c r="D40" s="7" t="s">
        <v>222</v>
      </c>
      <c r="E40" s="7" t="s">
        <v>65</v>
      </c>
      <c r="F40" s="7" t="s">
        <v>86</v>
      </c>
      <c r="G40" s="14" t="s">
        <v>223</v>
      </c>
      <c r="H40" s="15">
        <v>0</v>
      </c>
      <c r="I40" s="15">
        <v>0</v>
      </c>
      <c r="J40" s="15">
        <v>0</v>
      </c>
      <c r="K40" s="15">
        <v>5</v>
      </c>
      <c r="L40" s="15">
        <v>5</v>
      </c>
      <c r="M40" s="15">
        <v>1</v>
      </c>
      <c r="N40" s="15">
        <v>4</v>
      </c>
      <c r="O40" s="15">
        <v>0</v>
      </c>
      <c r="P40" s="15">
        <v>5</v>
      </c>
      <c r="Q40" s="15">
        <v>1</v>
      </c>
      <c r="R40" s="15">
        <f>SUM(H40:Q40)</f>
        <v>21</v>
      </c>
      <c r="S40" s="15" t="s">
        <v>249</v>
      </c>
    </row>
    <row r="41" spans="1:20" x14ac:dyDescent="0.25">
      <c r="A41" s="6" t="str">
        <f>("345")</f>
        <v>345</v>
      </c>
      <c r="B41" s="6" t="str">
        <f>("201725")</f>
        <v>201725</v>
      </c>
      <c r="C41" s="7" t="s">
        <v>62</v>
      </c>
      <c r="D41" s="7" t="s">
        <v>153</v>
      </c>
      <c r="E41" s="7" t="s">
        <v>8</v>
      </c>
      <c r="F41" s="7" t="s">
        <v>25</v>
      </c>
      <c r="G41" s="14" t="s">
        <v>10</v>
      </c>
      <c r="H41" s="15">
        <v>0</v>
      </c>
      <c r="I41" s="15">
        <v>0</v>
      </c>
      <c r="J41" s="15">
        <v>8</v>
      </c>
      <c r="K41" s="15">
        <v>0</v>
      </c>
      <c r="L41" s="15">
        <v>0</v>
      </c>
      <c r="M41" s="15">
        <v>6</v>
      </c>
      <c r="N41" s="15">
        <v>1</v>
      </c>
      <c r="O41" s="15">
        <v>0</v>
      </c>
      <c r="P41" s="15">
        <v>6</v>
      </c>
      <c r="Q41" s="15">
        <v>1</v>
      </c>
      <c r="R41" s="15">
        <f>SUM(H41:Q41)</f>
        <v>22</v>
      </c>
      <c r="S41" s="15" t="s">
        <v>250</v>
      </c>
    </row>
    <row r="42" spans="1:20" x14ac:dyDescent="0.25">
      <c r="A42" s="6" t="str">
        <f>("24")</f>
        <v>24</v>
      </c>
      <c r="B42" s="6" t="str">
        <f>("177394")</f>
        <v>177394</v>
      </c>
      <c r="C42" s="7" t="s">
        <v>23</v>
      </c>
      <c r="D42" s="7" t="s">
        <v>24</v>
      </c>
      <c r="E42" s="7" t="s">
        <v>8</v>
      </c>
      <c r="F42" s="7" t="s">
        <v>25</v>
      </c>
      <c r="G42" s="14" t="s">
        <v>26</v>
      </c>
      <c r="H42" s="15">
        <v>0</v>
      </c>
      <c r="I42" s="15">
        <v>0</v>
      </c>
      <c r="J42" s="15">
        <v>5</v>
      </c>
      <c r="K42" s="15">
        <v>2</v>
      </c>
      <c r="L42" s="15">
        <v>5</v>
      </c>
      <c r="M42" s="15">
        <v>6</v>
      </c>
      <c r="N42" s="15">
        <v>0</v>
      </c>
      <c r="O42" s="15">
        <v>1</v>
      </c>
      <c r="P42" s="15">
        <v>5</v>
      </c>
      <c r="Q42" s="15">
        <v>0</v>
      </c>
      <c r="R42" s="15">
        <f>SUM(H42:Q42)</f>
        <v>24</v>
      </c>
      <c r="S42" s="15" t="s">
        <v>251</v>
      </c>
    </row>
    <row r="43" spans="1:20" x14ac:dyDescent="0.25">
      <c r="A43" s="6" t="str">
        <f>("805")</f>
        <v>805</v>
      </c>
      <c r="B43" s="6" t="str">
        <f>("199578")</f>
        <v>199578</v>
      </c>
      <c r="C43" s="7" t="s">
        <v>14</v>
      </c>
      <c r="D43" s="7" t="s">
        <v>83</v>
      </c>
      <c r="E43" s="7" t="s">
        <v>8</v>
      </c>
      <c r="F43" s="7" t="s">
        <v>86</v>
      </c>
      <c r="G43" s="14" t="s">
        <v>41</v>
      </c>
      <c r="H43" s="15">
        <v>0</v>
      </c>
      <c r="I43" s="15">
        <v>0</v>
      </c>
      <c r="J43" s="15">
        <v>4</v>
      </c>
      <c r="K43" s="15">
        <v>6</v>
      </c>
      <c r="L43" s="15">
        <v>0</v>
      </c>
      <c r="M43" s="15">
        <v>1</v>
      </c>
      <c r="N43" s="15">
        <v>1</v>
      </c>
      <c r="O43" s="15">
        <v>0</v>
      </c>
      <c r="P43" s="15">
        <v>8</v>
      </c>
      <c r="Q43" s="15">
        <v>5</v>
      </c>
      <c r="R43" s="15">
        <f>SUM(H43:Q43)</f>
        <v>25</v>
      </c>
      <c r="S43" s="15" t="s">
        <v>252</v>
      </c>
    </row>
    <row r="44" spans="1:20" x14ac:dyDescent="0.25">
      <c r="A44" s="6" t="str">
        <f>("127")</f>
        <v>127</v>
      </c>
      <c r="B44" s="6" t="str">
        <f>("122676")</f>
        <v>122676</v>
      </c>
      <c r="C44" s="7" t="s">
        <v>85</v>
      </c>
      <c r="D44" s="7" t="s">
        <v>83</v>
      </c>
      <c r="E44" s="7" t="s">
        <v>8</v>
      </c>
      <c r="F44" s="7" t="s">
        <v>86</v>
      </c>
      <c r="G44" s="14" t="s">
        <v>41</v>
      </c>
      <c r="H44" s="15">
        <v>0</v>
      </c>
      <c r="I44" s="15">
        <v>3</v>
      </c>
      <c r="J44" s="15">
        <v>8</v>
      </c>
      <c r="K44" s="15">
        <v>9</v>
      </c>
      <c r="L44" s="15">
        <v>7</v>
      </c>
      <c r="M44" s="15">
        <v>3</v>
      </c>
      <c r="N44" s="15">
        <v>3</v>
      </c>
      <c r="O44" s="15">
        <v>1</v>
      </c>
      <c r="P44" s="15">
        <v>5</v>
      </c>
      <c r="Q44" s="15">
        <v>6</v>
      </c>
      <c r="R44" s="15">
        <f>SUM(H44:Q44)</f>
        <v>45</v>
      </c>
      <c r="S44" s="15" t="s">
        <v>253</v>
      </c>
    </row>
    <row r="45" spans="1:20" x14ac:dyDescent="0.25">
      <c r="A45" s="6" t="str">
        <f>("1")</f>
        <v>1</v>
      </c>
      <c r="B45" s="6" t="str">
        <f>("49772")</f>
        <v>49772</v>
      </c>
      <c r="C45" s="7" t="s">
        <v>6</v>
      </c>
      <c r="D45" s="7" t="s">
        <v>7</v>
      </c>
      <c r="E45" s="7" t="s">
        <v>8</v>
      </c>
      <c r="F45" s="7" t="s">
        <v>9</v>
      </c>
      <c r="G45" s="14" t="s">
        <v>10</v>
      </c>
      <c r="H45" s="15" t="s">
        <v>244</v>
      </c>
      <c r="I45" s="15" t="s">
        <v>244</v>
      </c>
      <c r="J45" s="15" t="s">
        <v>244</v>
      </c>
      <c r="K45" s="15" t="s">
        <v>244</v>
      </c>
      <c r="L45" s="15" t="s">
        <v>244</v>
      </c>
      <c r="M45" s="15" t="s">
        <v>244</v>
      </c>
      <c r="N45" s="15" t="s">
        <v>244</v>
      </c>
      <c r="O45" s="15" t="s">
        <v>244</v>
      </c>
      <c r="P45" s="15" t="s">
        <v>244</v>
      </c>
      <c r="Q45" s="15" t="s">
        <v>244</v>
      </c>
      <c r="R45" s="15" t="s">
        <v>244</v>
      </c>
      <c r="S45" s="15" t="s">
        <v>244</v>
      </c>
      <c r="T45" t="s">
        <v>237</v>
      </c>
    </row>
    <row r="46" spans="1:20" x14ac:dyDescent="0.25">
      <c r="A46" s="6" t="str">
        <f>("167")</f>
        <v>167</v>
      </c>
      <c r="B46" s="6" t="str">
        <f>("76824")</f>
        <v>76824</v>
      </c>
      <c r="C46" s="7" t="s">
        <v>107</v>
      </c>
      <c r="D46" s="7" t="s">
        <v>108</v>
      </c>
      <c r="E46" s="7" t="s">
        <v>8</v>
      </c>
      <c r="F46" s="7" t="s">
        <v>109</v>
      </c>
      <c r="G46" s="14" t="s">
        <v>10</v>
      </c>
      <c r="H46" s="15" t="s">
        <v>244</v>
      </c>
      <c r="I46" s="15" t="s">
        <v>244</v>
      </c>
      <c r="J46" s="15" t="s">
        <v>244</v>
      </c>
      <c r="K46" s="15" t="s">
        <v>244</v>
      </c>
      <c r="L46" s="15" t="s">
        <v>244</v>
      </c>
      <c r="M46" s="15" t="s">
        <v>244</v>
      </c>
      <c r="N46" s="15" t="s">
        <v>244</v>
      </c>
      <c r="O46" s="15" t="s">
        <v>244</v>
      </c>
      <c r="P46" s="15" t="s">
        <v>244</v>
      </c>
      <c r="Q46" s="15" t="s">
        <v>244</v>
      </c>
      <c r="R46" s="15" t="s">
        <v>244</v>
      </c>
      <c r="S46" s="15" t="s">
        <v>244</v>
      </c>
      <c r="T46" t="s">
        <v>237</v>
      </c>
    </row>
    <row r="47" spans="1:20" x14ac:dyDescent="0.25">
      <c r="A47" s="6"/>
      <c r="B47" s="6"/>
      <c r="C47" s="7"/>
      <c r="D47" s="7"/>
      <c r="E47" s="7"/>
      <c r="F47" s="7"/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20" x14ac:dyDescent="0.25">
      <c r="A48" s="6" t="str">
        <f>("45")</f>
        <v>45</v>
      </c>
      <c r="B48" s="6" t="str">
        <f>("12434")</f>
        <v>12434</v>
      </c>
      <c r="C48" s="7" t="s">
        <v>42</v>
      </c>
      <c r="D48" s="7" t="s">
        <v>43</v>
      </c>
      <c r="E48" s="7" t="s">
        <v>11</v>
      </c>
      <c r="F48" s="7" t="s">
        <v>44</v>
      </c>
      <c r="G48" s="14" t="s">
        <v>10</v>
      </c>
      <c r="H48" s="15">
        <v>1</v>
      </c>
      <c r="I48" s="15">
        <v>0</v>
      </c>
      <c r="J48" s="15">
        <v>1</v>
      </c>
      <c r="K48" s="15">
        <v>0</v>
      </c>
      <c r="L48" s="15">
        <v>0</v>
      </c>
      <c r="M48" s="15">
        <v>2</v>
      </c>
      <c r="N48" s="15">
        <v>0</v>
      </c>
      <c r="O48" s="15">
        <v>1</v>
      </c>
      <c r="P48" s="15">
        <v>4</v>
      </c>
      <c r="Q48" s="15">
        <v>5</v>
      </c>
      <c r="R48" s="15">
        <f>SUM(H48:Q48)</f>
        <v>14</v>
      </c>
      <c r="S48" s="15" t="s">
        <v>248</v>
      </c>
    </row>
    <row r="49" spans="1:20" x14ac:dyDescent="0.25">
      <c r="A49" s="6" t="str">
        <f>("801")</f>
        <v>801</v>
      </c>
      <c r="B49" s="6" t="str">
        <f>("177843")</f>
        <v>177843</v>
      </c>
      <c r="C49" s="7" t="s">
        <v>31</v>
      </c>
      <c r="D49" s="7" t="s">
        <v>181</v>
      </c>
      <c r="E49" s="7" t="s">
        <v>11</v>
      </c>
      <c r="F49" s="7" t="s">
        <v>182</v>
      </c>
      <c r="G49" s="14" t="s">
        <v>26</v>
      </c>
      <c r="H49" s="15">
        <v>1</v>
      </c>
      <c r="I49" s="15">
        <v>0</v>
      </c>
      <c r="J49" s="15">
        <v>3</v>
      </c>
      <c r="K49" s="15">
        <v>0</v>
      </c>
      <c r="L49" s="15">
        <v>0</v>
      </c>
      <c r="M49" s="15">
        <v>5</v>
      </c>
      <c r="N49" s="15">
        <v>2</v>
      </c>
      <c r="O49" s="15">
        <v>1</v>
      </c>
      <c r="P49" s="15">
        <v>4</v>
      </c>
      <c r="Q49" s="15">
        <v>3</v>
      </c>
      <c r="R49" s="15">
        <f>SUM(H49:Q49)</f>
        <v>19</v>
      </c>
      <c r="S49" s="15" t="s">
        <v>249</v>
      </c>
    </row>
    <row r="50" spans="1:20" x14ac:dyDescent="0.25">
      <c r="A50" s="6" t="str">
        <f>("213")</f>
        <v>213</v>
      </c>
      <c r="B50" s="6" t="str">
        <f>("199918")</f>
        <v>199918</v>
      </c>
      <c r="C50" s="7" t="s">
        <v>132</v>
      </c>
      <c r="D50" s="7" t="s">
        <v>133</v>
      </c>
      <c r="E50" s="7" t="s">
        <v>11</v>
      </c>
      <c r="F50" s="7" t="s">
        <v>134</v>
      </c>
      <c r="G50" s="14" t="s">
        <v>10</v>
      </c>
      <c r="H50" s="15">
        <v>3</v>
      </c>
      <c r="I50" s="15">
        <v>1</v>
      </c>
      <c r="J50" s="15">
        <v>2</v>
      </c>
      <c r="K50" s="15">
        <v>0</v>
      </c>
      <c r="L50" s="15">
        <v>3</v>
      </c>
      <c r="M50" s="15">
        <v>6</v>
      </c>
      <c r="N50" s="15">
        <v>1</v>
      </c>
      <c r="O50" s="15">
        <v>2</v>
      </c>
      <c r="P50" s="15">
        <v>0</v>
      </c>
      <c r="Q50" s="15">
        <v>3</v>
      </c>
      <c r="R50" s="15">
        <f>SUM(H50:Q50)</f>
        <v>21</v>
      </c>
      <c r="S50" s="15" t="s">
        <v>250</v>
      </c>
    </row>
    <row r="51" spans="1:20" x14ac:dyDescent="0.25">
      <c r="A51" s="6" t="str">
        <f>("395")</f>
        <v>395</v>
      </c>
      <c r="B51" s="6" t="str">
        <f>("204244")</f>
        <v>204244</v>
      </c>
      <c r="C51" s="7" t="s">
        <v>155</v>
      </c>
      <c r="D51" s="7" t="s">
        <v>156</v>
      </c>
      <c r="E51" s="7" t="s">
        <v>11</v>
      </c>
      <c r="F51" s="7" t="s">
        <v>157</v>
      </c>
      <c r="G51" s="14" t="s">
        <v>10</v>
      </c>
      <c r="H51" s="15">
        <v>2</v>
      </c>
      <c r="I51" s="15">
        <v>0</v>
      </c>
      <c r="J51" s="15">
        <v>3</v>
      </c>
      <c r="K51" s="15">
        <v>0</v>
      </c>
      <c r="L51" s="15">
        <v>1</v>
      </c>
      <c r="M51" s="15">
        <v>3</v>
      </c>
      <c r="N51" s="15">
        <v>1</v>
      </c>
      <c r="O51" s="15">
        <v>3</v>
      </c>
      <c r="P51" s="15">
        <v>9</v>
      </c>
      <c r="Q51" s="15">
        <v>1</v>
      </c>
      <c r="R51" s="15">
        <f>SUM(H51:Q51)</f>
        <v>23</v>
      </c>
      <c r="S51" s="15" t="s">
        <v>251</v>
      </c>
    </row>
    <row r="52" spans="1:20" x14ac:dyDescent="0.25">
      <c r="A52" s="6" t="str">
        <f>("138")</f>
        <v>138</v>
      </c>
      <c r="B52" s="6" t="str">
        <f>("181014")</f>
        <v>181014</v>
      </c>
      <c r="C52" s="7" t="s">
        <v>89</v>
      </c>
      <c r="D52" s="7" t="s">
        <v>90</v>
      </c>
      <c r="E52" s="7" t="s">
        <v>11</v>
      </c>
      <c r="F52" s="7" t="s">
        <v>91</v>
      </c>
      <c r="G52" s="14" t="s">
        <v>92</v>
      </c>
      <c r="H52" s="15">
        <v>3</v>
      </c>
      <c r="I52" s="15">
        <v>0</v>
      </c>
      <c r="J52" s="15">
        <v>4</v>
      </c>
      <c r="K52" s="15">
        <v>1</v>
      </c>
      <c r="L52" s="15">
        <v>0</v>
      </c>
      <c r="M52" s="15">
        <v>3</v>
      </c>
      <c r="N52" s="15">
        <v>1</v>
      </c>
      <c r="O52" s="15">
        <v>9</v>
      </c>
      <c r="P52" s="15">
        <v>7</v>
      </c>
      <c r="Q52" s="15">
        <v>3</v>
      </c>
      <c r="R52" s="15">
        <f>SUM(H52:Q52)</f>
        <v>31</v>
      </c>
      <c r="S52" s="15" t="s">
        <v>252</v>
      </c>
    </row>
    <row r="53" spans="1:20" x14ac:dyDescent="0.25">
      <c r="A53" s="6" t="str">
        <f>("666")</f>
        <v>666</v>
      </c>
      <c r="B53" s="6" t="str">
        <f>("150144")</f>
        <v>150144</v>
      </c>
      <c r="C53" s="7" t="s">
        <v>175</v>
      </c>
      <c r="D53" s="7" t="s">
        <v>176</v>
      </c>
      <c r="E53" s="7" t="s">
        <v>11</v>
      </c>
      <c r="F53" s="7" t="s">
        <v>177</v>
      </c>
      <c r="G53" s="14" t="s">
        <v>100</v>
      </c>
      <c r="H53" s="15">
        <v>3</v>
      </c>
      <c r="I53" s="15">
        <v>0</v>
      </c>
      <c r="J53" s="15">
        <v>6</v>
      </c>
      <c r="K53" s="15">
        <v>1</v>
      </c>
      <c r="L53" s="15">
        <v>4</v>
      </c>
      <c r="M53" s="15">
        <v>7</v>
      </c>
      <c r="N53" s="15">
        <v>1</v>
      </c>
      <c r="O53" s="15">
        <v>3</v>
      </c>
      <c r="P53" s="15">
        <v>2</v>
      </c>
      <c r="Q53" s="15">
        <v>5</v>
      </c>
      <c r="R53" s="15">
        <f>SUM(H53:Q53)</f>
        <v>32</v>
      </c>
      <c r="S53" s="15" t="s">
        <v>253</v>
      </c>
    </row>
    <row r="54" spans="1:20" x14ac:dyDescent="0.25">
      <c r="A54" s="6" t="str">
        <f>("69")</f>
        <v>69</v>
      </c>
      <c r="B54" s="6" t="str">
        <f>("181642")</f>
        <v>181642</v>
      </c>
      <c r="C54" s="7" t="s">
        <v>66</v>
      </c>
      <c r="D54" s="7" t="s">
        <v>51</v>
      </c>
      <c r="E54" s="7" t="s">
        <v>11</v>
      </c>
      <c r="F54" s="7" t="s">
        <v>64</v>
      </c>
      <c r="G54" s="14" t="s">
        <v>10</v>
      </c>
      <c r="H54" s="15">
        <v>6</v>
      </c>
      <c r="I54" s="15">
        <v>0</v>
      </c>
      <c r="J54" s="15">
        <v>9</v>
      </c>
      <c r="K54" s="15">
        <v>0</v>
      </c>
      <c r="L54" s="15">
        <v>2</v>
      </c>
      <c r="M54" s="15">
        <v>8</v>
      </c>
      <c r="N54" s="15">
        <v>2</v>
      </c>
      <c r="O54" s="15">
        <v>2</v>
      </c>
      <c r="P54" s="15">
        <v>7</v>
      </c>
      <c r="Q54" s="15">
        <v>3</v>
      </c>
      <c r="R54" s="15">
        <f>SUM(H54:Q54)</f>
        <v>39</v>
      </c>
      <c r="S54" s="15" t="s">
        <v>254</v>
      </c>
    </row>
    <row r="55" spans="1:20" x14ac:dyDescent="0.25">
      <c r="A55" s="6" t="str">
        <f>("260")</f>
        <v>260</v>
      </c>
      <c r="B55" s="6" t="str">
        <f>("208135")</f>
        <v>208135</v>
      </c>
      <c r="C55" s="7" t="s">
        <v>147</v>
      </c>
      <c r="D55" s="7" t="s">
        <v>148</v>
      </c>
      <c r="E55" s="7" t="s">
        <v>11</v>
      </c>
      <c r="F55" s="7" t="s">
        <v>149</v>
      </c>
      <c r="G55" s="14" t="s">
        <v>10</v>
      </c>
      <c r="H55" s="15">
        <v>2</v>
      </c>
      <c r="I55" s="15">
        <v>1</v>
      </c>
      <c r="J55" s="15">
        <v>7</v>
      </c>
      <c r="K55" s="15">
        <v>10</v>
      </c>
      <c r="L55" s="15">
        <v>7</v>
      </c>
      <c r="M55" s="15">
        <v>11</v>
      </c>
      <c r="N55" s="15">
        <v>3</v>
      </c>
      <c r="O55" s="15">
        <v>9</v>
      </c>
      <c r="P55" s="15">
        <v>13</v>
      </c>
      <c r="Q55" s="15">
        <v>9</v>
      </c>
      <c r="R55" s="15">
        <f>SUM(H55:Q55)</f>
        <v>72</v>
      </c>
      <c r="S55" s="15" t="s">
        <v>255</v>
      </c>
    </row>
    <row r="56" spans="1:20" x14ac:dyDescent="0.25">
      <c r="A56" s="6" t="str">
        <f>("47")</f>
        <v>47</v>
      </c>
      <c r="B56" s="6" t="str">
        <f>("192287")</f>
        <v>192287</v>
      </c>
      <c r="C56" s="7" t="s">
        <v>47</v>
      </c>
      <c r="D56" s="7" t="s">
        <v>48</v>
      </c>
      <c r="E56" s="7" t="s">
        <v>11</v>
      </c>
      <c r="F56" s="7" t="s">
        <v>49</v>
      </c>
      <c r="G56" s="14" t="s">
        <v>10</v>
      </c>
      <c r="H56" s="15" t="s">
        <v>245</v>
      </c>
      <c r="I56" s="15" t="s">
        <v>245</v>
      </c>
      <c r="J56" s="15" t="s">
        <v>245</v>
      </c>
      <c r="K56" s="15" t="s">
        <v>245</v>
      </c>
      <c r="L56" s="15" t="s">
        <v>245</v>
      </c>
      <c r="M56" s="15" t="s">
        <v>245</v>
      </c>
      <c r="N56" s="15" t="s">
        <v>245</v>
      </c>
      <c r="O56" s="15" t="s">
        <v>245</v>
      </c>
      <c r="P56" s="15" t="s">
        <v>245</v>
      </c>
      <c r="Q56" s="15" t="s">
        <v>245</v>
      </c>
      <c r="R56" s="15" t="s">
        <v>245</v>
      </c>
      <c r="S56" s="15" t="s">
        <v>245</v>
      </c>
      <c r="T56" t="s">
        <v>237</v>
      </c>
    </row>
    <row r="57" spans="1:20" x14ac:dyDescent="0.25">
      <c r="A57" s="6" t="str">
        <f>("803")</f>
        <v>803</v>
      </c>
      <c r="B57" s="6" t="str">
        <f>("143866")</f>
        <v>143866</v>
      </c>
      <c r="C57" s="7" t="s">
        <v>187</v>
      </c>
      <c r="D57" s="7" t="s">
        <v>188</v>
      </c>
      <c r="E57" s="7" t="s">
        <v>11</v>
      </c>
      <c r="F57" s="7" t="s">
        <v>149</v>
      </c>
      <c r="G57" s="14" t="s">
        <v>189</v>
      </c>
      <c r="H57" s="15" t="s">
        <v>245</v>
      </c>
      <c r="I57" s="15" t="s">
        <v>245</v>
      </c>
      <c r="J57" s="15" t="s">
        <v>245</v>
      </c>
      <c r="K57" s="15" t="s">
        <v>245</v>
      </c>
      <c r="L57" s="15" t="s">
        <v>245</v>
      </c>
      <c r="M57" s="15" t="s">
        <v>245</v>
      </c>
      <c r="N57" s="15" t="s">
        <v>245</v>
      </c>
      <c r="O57" s="15" t="s">
        <v>245</v>
      </c>
      <c r="P57" s="15" t="s">
        <v>245</v>
      </c>
      <c r="Q57" s="15" t="s">
        <v>245</v>
      </c>
      <c r="R57" s="15" t="s">
        <v>245</v>
      </c>
      <c r="S57" s="15" t="s">
        <v>245</v>
      </c>
      <c r="T57" t="s">
        <v>237</v>
      </c>
    </row>
    <row r="58" spans="1:20" x14ac:dyDescent="0.25">
      <c r="A58" s="6"/>
      <c r="B58" s="6"/>
      <c r="C58" s="7"/>
      <c r="D58" s="7"/>
      <c r="E58" s="7"/>
      <c r="F58" s="7"/>
      <c r="G58" s="14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20" x14ac:dyDescent="0.25">
      <c r="A59" s="6" t="str">
        <f>("7")</f>
        <v>7</v>
      </c>
      <c r="B59" s="6">
        <v>116173</v>
      </c>
      <c r="C59" s="7" t="s">
        <v>240</v>
      </c>
      <c r="D59" s="7" t="s">
        <v>241</v>
      </c>
      <c r="E59" s="7" t="s">
        <v>242</v>
      </c>
      <c r="F59" s="7" t="s">
        <v>243</v>
      </c>
      <c r="G59" s="14" t="s">
        <v>10</v>
      </c>
      <c r="H59" s="2">
        <v>0</v>
      </c>
      <c r="I59" s="15">
        <v>5</v>
      </c>
      <c r="J59" s="15">
        <v>2</v>
      </c>
      <c r="K59" s="15">
        <v>1</v>
      </c>
      <c r="L59" s="15">
        <v>9</v>
      </c>
      <c r="M59" s="15">
        <v>4</v>
      </c>
      <c r="N59" s="15">
        <v>6</v>
      </c>
      <c r="O59" s="15">
        <v>2</v>
      </c>
      <c r="P59" s="15">
        <v>4</v>
      </c>
      <c r="Q59" s="15">
        <v>1</v>
      </c>
      <c r="R59" s="15">
        <f>SUM(H59:Q59)</f>
        <v>34</v>
      </c>
      <c r="S59" s="15" t="s">
        <v>248</v>
      </c>
    </row>
    <row r="60" spans="1:20" x14ac:dyDescent="0.25">
      <c r="A60" s="6"/>
      <c r="B60" s="6"/>
      <c r="C60" s="7"/>
      <c r="D60" s="7"/>
      <c r="E60" s="7"/>
      <c r="F60" s="7"/>
      <c r="G60" s="14"/>
      <c r="H60" s="2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20" x14ac:dyDescent="0.25">
      <c r="A61" s="6" t="str">
        <f>("129")</f>
        <v>129</v>
      </c>
      <c r="B61" s="6">
        <v>579580</v>
      </c>
      <c r="C61" s="7" t="s">
        <v>212</v>
      </c>
      <c r="D61" s="7" t="s">
        <v>213</v>
      </c>
      <c r="E61" s="7" t="s">
        <v>29</v>
      </c>
      <c r="F61" s="7" t="s">
        <v>214</v>
      </c>
      <c r="G61" s="14" t="s">
        <v>100</v>
      </c>
      <c r="H61" s="15">
        <v>0</v>
      </c>
      <c r="I61" s="15">
        <v>0</v>
      </c>
      <c r="J61" s="15">
        <v>1</v>
      </c>
      <c r="K61" s="15">
        <v>0</v>
      </c>
      <c r="L61" s="15">
        <v>0</v>
      </c>
      <c r="M61" s="15">
        <v>3</v>
      </c>
      <c r="N61" s="15">
        <v>0</v>
      </c>
      <c r="O61" s="15">
        <v>0</v>
      </c>
      <c r="P61" s="15">
        <v>1</v>
      </c>
      <c r="Q61" s="15">
        <v>0</v>
      </c>
      <c r="R61" s="15">
        <f>SUM(H61:Q61)</f>
        <v>5</v>
      </c>
      <c r="S61" s="15" t="s">
        <v>248</v>
      </c>
    </row>
    <row r="62" spans="1:20" x14ac:dyDescent="0.25">
      <c r="A62" s="6" t="str">
        <f>("160")</f>
        <v>160</v>
      </c>
      <c r="B62" s="6" t="str">
        <f>("20258")</f>
        <v>20258</v>
      </c>
      <c r="C62" s="7" t="s">
        <v>101</v>
      </c>
      <c r="D62" s="7" t="s">
        <v>102</v>
      </c>
      <c r="E62" s="7" t="s">
        <v>29</v>
      </c>
      <c r="F62" s="7" t="s">
        <v>103</v>
      </c>
      <c r="G62" s="14" t="s">
        <v>10</v>
      </c>
      <c r="H62" s="15">
        <v>0</v>
      </c>
      <c r="I62" s="15">
        <v>5</v>
      </c>
      <c r="J62" s="15">
        <v>1</v>
      </c>
      <c r="K62" s="15">
        <v>0</v>
      </c>
      <c r="L62" s="15">
        <v>0</v>
      </c>
      <c r="M62" s="15">
        <v>2</v>
      </c>
      <c r="N62" s="15">
        <v>0</v>
      </c>
      <c r="O62" s="15">
        <v>0</v>
      </c>
      <c r="P62" s="15">
        <v>4</v>
      </c>
      <c r="Q62" s="15">
        <v>0</v>
      </c>
      <c r="R62" s="15">
        <f>SUM(H62:Q62)</f>
        <v>12</v>
      </c>
      <c r="S62" s="15" t="s">
        <v>249</v>
      </c>
    </row>
    <row r="63" spans="1:20" x14ac:dyDescent="0.25">
      <c r="A63" s="6" t="str">
        <f>("441")</f>
        <v>441</v>
      </c>
      <c r="B63" s="6" t="str">
        <f>("124853")</f>
        <v>124853</v>
      </c>
      <c r="C63" s="7" t="s">
        <v>59</v>
      </c>
      <c r="D63" s="7" t="s">
        <v>166</v>
      </c>
      <c r="E63" s="7" t="s">
        <v>29</v>
      </c>
      <c r="F63" s="7" t="s">
        <v>167</v>
      </c>
      <c r="G63" s="14" t="s">
        <v>26</v>
      </c>
      <c r="H63" s="15">
        <v>0</v>
      </c>
      <c r="I63" s="15">
        <v>1</v>
      </c>
      <c r="J63" s="15">
        <v>6</v>
      </c>
      <c r="K63" s="15">
        <v>0</v>
      </c>
      <c r="L63" s="15">
        <v>2</v>
      </c>
      <c r="M63" s="15">
        <v>11</v>
      </c>
      <c r="N63" s="15">
        <v>0</v>
      </c>
      <c r="O63" s="15">
        <v>0</v>
      </c>
      <c r="P63" s="15">
        <v>8</v>
      </c>
      <c r="Q63" s="15">
        <v>0</v>
      </c>
      <c r="R63" s="15">
        <f>SUM(H63:Q63)</f>
        <v>28</v>
      </c>
      <c r="S63" s="15" t="s">
        <v>250</v>
      </c>
    </row>
    <row r="64" spans="1:20" x14ac:dyDescent="0.25">
      <c r="A64" s="6" t="str">
        <f>("28")</f>
        <v>28</v>
      </c>
      <c r="B64" s="6" t="str">
        <f>("96827")</f>
        <v>96827</v>
      </c>
      <c r="C64" s="7" t="s">
        <v>27</v>
      </c>
      <c r="D64" s="7" t="s">
        <v>28</v>
      </c>
      <c r="E64" s="7" t="s">
        <v>29</v>
      </c>
      <c r="F64" s="7" t="s">
        <v>30</v>
      </c>
      <c r="G64" s="14" t="s">
        <v>10</v>
      </c>
      <c r="H64" s="15">
        <v>0</v>
      </c>
      <c r="I64" s="15">
        <v>3</v>
      </c>
      <c r="J64" s="15">
        <v>9</v>
      </c>
      <c r="K64" s="15">
        <v>6</v>
      </c>
      <c r="L64" s="15">
        <v>6</v>
      </c>
      <c r="M64" s="15">
        <v>11</v>
      </c>
      <c r="N64" s="15">
        <v>0</v>
      </c>
      <c r="O64" s="15">
        <v>0</v>
      </c>
      <c r="P64" s="15">
        <v>8</v>
      </c>
      <c r="Q64" s="15">
        <v>1</v>
      </c>
      <c r="R64" s="15">
        <f>SUM(H64:Q64)</f>
        <v>44</v>
      </c>
      <c r="S64" s="15" t="s">
        <v>251</v>
      </c>
    </row>
    <row r="65" spans="1:20" ht="20.25" customHeight="1" x14ac:dyDescent="0.25">
      <c r="A65" s="6"/>
      <c r="B65" s="6"/>
      <c r="C65" s="7"/>
      <c r="D65" s="7"/>
      <c r="E65" s="7"/>
      <c r="F65" s="7"/>
      <c r="G65" s="14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20" x14ac:dyDescent="0.25">
      <c r="A66" s="6" t="str">
        <f>("150")</f>
        <v>150</v>
      </c>
      <c r="B66" s="6" t="str">
        <f>("124931")</f>
        <v>124931</v>
      </c>
      <c r="C66" s="7" t="s">
        <v>31</v>
      </c>
      <c r="D66" s="7" t="s">
        <v>98</v>
      </c>
      <c r="E66" s="7" t="s">
        <v>16</v>
      </c>
      <c r="F66" s="7" t="s">
        <v>99</v>
      </c>
      <c r="G66" s="14" t="s">
        <v>100</v>
      </c>
      <c r="H66" s="15">
        <v>2</v>
      </c>
      <c r="I66" s="15">
        <v>0</v>
      </c>
      <c r="J66" s="15">
        <v>1</v>
      </c>
      <c r="K66" s="15">
        <v>0</v>
      </c>
      <c r="L66" s="15">
        <v>1</v>
      </c>
      <c r="M66" s="15">
        <v>3</v>
      </c>
      <c r="N66" s="15">
        <v>0</v>
      </c>
      <c r="O66" s="15">
        <v>1</v>
      </c>
      <c r="P66" s="15">
        <v>1</v>
      </c>
      <c r="Q66" s="15">
        <v>0</v>
      </c>
      <c r="R66" s="15">
        <f>SUM(H66:Q66)</f>
        <v>9</v>
      </c>
      <c r="S66" s="15" t="s">
        <v>248</v>
      </c>
    </row>
    <row r="67" spans="1:20" x14ac:dyDescent="0.25">
      <c r="A67" s="6" t="str">
        <f>("83")</f>
        <v>83</v>
      </c>
      <c r="B67" s="6" t="str">
        <f>("166177")</f>
        <v>166177</v>
      </c>
      <c r="C67" s="7" t="s">
        <v>71</v>
      </c>
      <c r="D67" s="7" t="s">
        <v>72</v>
      </c>
      <c r="E67" s="7" t="s">
        <v>16</v>
      </c>
      <c r="F67" s="7" t="s">
        <v>73</v>
      </c>
      <c r="G67" s="14" t="s">
        <v>41</v>
      </c>
      <c r="H67" s="15">
        <v>2</v>
      </c>
      <c r="I67" s="15">
        <v>0</v>
      </c>
      <c r="J67" s="15">
        <v>4</v>
      </c>
      <c r="K67" s="15">
        <v>0</v>
      </c>
      <c r="L67" s="15">
        <v>1</v>
      </c>
      <c r="M67" s="15">
        <v>0</v>
      </c>
      <c r="N67" s="15">
        <v>0</v>
      </c>
      <c r="O67" s="15">
        <v>0</v>
      </c>
      <c r="P67" s="15">
        <v>1</v>
      </c>
      <c r="Q67" s="15">
        <v>2</v>
      </c>
      <c r="R67" s="15">
        <f>SUM(H67:Q67)</f>
        <v>10</v>
      </c>
      <c r="S67" s="15" t="s">
        <v>249</v>
      </c>
    </row>
    <row r="68" spans="1:20" x14ac:dyDescent="0.25">
      <c r="A68" s="6" t="str">
        <f>("63")</f>
        <v>63</v>
      </c>
      <c r="B68" s="6" t="str">
        <f>("185750")</f>
        <v>185750</v>
      </c>
      <c r="C68" s="7" t="s">
        <v>62</v>
      </c>
      <c r="D68" s="7" t="s">
        <v>63</v>
      </c>
      <c r="E68" s="7" t="s">
        <v>16</v>
      </c>
      <c r="F68" s="7" t="s">
        <v>64</v>
      </c>
      <c r="G68" s="14" t="s">
        <v>10</v>
      </c>
      <c r="H68" s="15">
        <v>1</v>
      </c>
      <c r="I68" s="15">
        <v>0</v>
      </c>
      <c r="J68" s="15">
        <v>0</v>
      </c>
      <c r="K68" s="15">
        <v>0</v>
      </c>
      <c r="L68" s="15">
        <v>3</v>
      </c>
      <c r="M68" s="15">
        <v>4</v>
      </c>
      <c r="N68" s="15">
        <v>0</v>
      </c>
      <c r="O68" s="15">
        <v>1</v>
      </c>
      <c r="P68" s="15">
        <v>1</v>
      </c>
      <c r="Q68" s="15">
        <v>1</v>
      </c>
      <c r="R68" s="15">
        <f>SUM(H68:Q68)</f>
        <v>11</v>
      </c>
      <c r="S68" s="15" t="s">
        <v>250</v>
      </c>
    </row>
    <row r="69" spans="1:20" x14ac:dyDescent="0.25">
      <c r="A69" s="6" t="str">
        <f>("220")</f>
        <v>220</v>
      </c>
      <c r="B69" s="6" t="str">
        <f>("74061")</f>
        <v>74061</v>
      </c>
      <c r="C69" s="7" t="s">
        <v>67</v>
      </c>
      <c r="D69" s="7" t="s">
        <v>135</v>
      </c>
      <c r="E69" s="7" t="s">
        <v>16</v>
      </c>
      <c r="F69" s="7" t="s">
        <v>12</v>
      </c>
      <c r="G69" s="14" t="s">
        <v>123</v>
      </c>
      <c r="H69" s="15">
        <v>1</v>
      </c>
      <c r="I69" s="15">
        <v>0</v>
      </c>
      <c r="J69" s="15">
        <v>0</v>
      </c>
      <c r="K69" s="15">
        <v>5</v>
      </c>
      <c r="L69" s="15">
        <v>0</v>
      </c>
      <c r="M69" s="15">
        <v>2</v>
      </c>
      <c r="N69" s="15">
        <v>0</v>
      </c>
      <c r="O69" s="15">
        <v>0</v>
      </c>
      <c r="P69" s="15">
        <v>2</v>
      </c>
      <c r="Q69" s="15">
        <v>5</v>
      </c>
      <c r="R69" s="15">
        <f>SUM(H69:Q69)</f>
        <v>15</v>
      </c>
      <c r="S69" s="15" t="s">
        <v>251</v>
      </c>
    </row>
    <row r="70" spans="1:20" x14ac:dyDescent="0.25">
      <c r="A70" s="6" t="str">
        <f>("35")</f>
        <v>35</v>
      </c>
      <c r="B70" s="6" t="str">
        <f>("148401")</f>
        <v>148401</v>
      </c>
      <c r="C70" s="7" t="s">
        <v>35</v>
      </c>
      <c r="D70" s="7" t="s">
        <v>36</v>
      </c>
      <c r="E70" s="7" t="s">
        <v>16</v>
      </c>
      <c r="F70" s="7" t="s">
        <v>37</v>
      </c>
      <c r="G70" s="14" t="s">
        <v>10</v>
      </c>
      <c r="H70" s="15">
        <v>0</v>
      </c>
      <c r="I70" s="15">
        <v>0</v>
      </c>
      <c r="J70" s="15">
        <v>6</v>
      </c>
      <c r="K70" s="15">
        <v>0</v>
      </c>
      <c r="L70" s="15">
        <v>3</v>
      </c>
      <c r="M70" s="15">
        <v>7</v>
      </c>
      <c r="N70" s="15">
        <v>2</v>
      </c>
      <c r="O70" s="15">
        <v>1</v>
      </c>
      <c r="P70" s="15">
        <v>10</v>
      </c>
      <c r="Q70" s="15">
        <v>0</v>
      </c>
      <c r="R70" s="15">
        <f>SUM(H70:Q70)</f>
        <v>29</v>
      </c>
      <c r="S70" s="15" t="s">
        <v>252</v>
      </c>
    </row>
    <row r="71" spans="1:20" x14ac:dyDescent="0.25">
      <c r="A71" s="6" t="str">
        <f>("57")</f>
        <v>57</v>
      </c>
      <c r="B71" s="6" t="str">
        <f>("121323")</f>
        <v>121323</v>
      </c>
      <c r="C71" s="7" t="s">
        <v>52</v>
      </c>
      <c r="D71" s="7" t="s">
        <v>53</v>
      </c>
      <c r="E71" s="7" t="s">
        <v>16</v>
      </c>
      <c r="F71" s="7" t="s">
        <v>54</v>
      </c>
      <c r="G71" s="14" t="s">
        <v>10</v>
      </c>
      <c r="H71" s="15">
        <v>2</v>
      </c>
      <c r="I71" s="15">
        <v>0</v>
      </c>
      <c r="J71" s="15">
        <v>4</v>
      </c>
      <c r="K71" s="15">
        <v>0</v>
      </c>
      <c r="L71" s="15">
        <v>3</v>
      </c>
      <c r="M71" s="15">
        <v>3</v>
      </c>
      <c r="N71" s="15">
        <v>0</v>
      </c>
      <c r="O71" s="15">
        <v>0</v>
      </c>
      <c r="P71" s="15">
        <v>8</v>
      </c>
      <c r="Q71" s="15">
        <v>11</v>
      </c>
      <c r="R71" s="15">
        <f>SUM(H71:Q71)</f>
        <v>31</v>
      </c>
      <c r="S71" s="15" t="s">
        <v>253</v>
      </c>
    </row>
    <row r="72" spans="1:20" x14ac:dyDescent="0.25">
      <c r="A72" s="6" t="str">
        <f>("126")</f>
        <v>126</v>
      </c>
      <c r="B72" s="6" t="str">
        <f>("85124")</f>
        <v>85124</v>
      </c>
      <c r="C72" s="7" t="s">
        <v>82</v>
      </c>
      <c r="D72" s="7" t="s">
        <v>83</v>
      </c>
      <c r="E72" s="7" t="s">
        <v>16</v>
      </c>
      <c r="F72" s="7" t="s">
        <v>84</v>
      </c>
      <c r="G72" s="14" t="s">
        <v>10</v>
      </c>
      <c r="H72" s="15">
        <v>5</v>
      </c>
      <c r="I72" s="15">
        <v>3</v>
      </c>
      <c r="J72" s="15">
        <v>3</v>
      </c>
      <c r="K72" s="15">
        <v>2</v>
      </c>
      <c r="L72" s="15">
        <v>3</v>
      </c>
      <c r="M72" s="15">
        <v>6</v>
      </c>
      <c r="N72" s="15">
        <v>1</v>
      </c>
      <c r="O72" s="15">
        <v>4</v>
      </c>
      <c r="P72" s="15">
        <v>7</v>
      </c>
      <c r="Q72" s="15">
        <v>3</v>
      </c>
      <c r="R72" s="15">
        <f>SUM(H72:Q72)</f>
        <v>37</v>
      </c>
      <c r="S72" s="15" t="s">
        <v>254</v>
      </c>
    </row>
    <row r="73" spans="1:20" x14ac:dyDescent="0.25">
      <c r="A73" s="6" t="str">
        <f>("105")</f>
        <v>105</v>
      </c>
      <c r="B73" s="6" t="str">
        <f>("132782")</f>
        <v>132782</v>
      </c>
      <c r="C73" s="7" t="s">
        <v>74</v>
      </c>
      <c r="D73" s="7" t="s">
        <v>75</v>
      </c>
      <c r="E73" s="7" t="s">
        <v>16</v>
      </c>
      <c r="F73" s="7" t="s">
        <v>76</v>
      </c>
      <c r="G73" s="14" t="s">
        <v>26</v>
      </c>
      <c r="H73" s="15">
        <v>2</v>
      </c>
      <c r="I73" s="15">
        <v>0</v>
      </c>
      <c r="J73" s="15">
        <v>2</v>
      </c>
      <c r="K73" s="15">
        <v>1</v>
      </c>
      <c r="L73" s="15">
        <v>8</v>
      </c>
      <c r="M73" s="15">
        <v>7</v>
      </c>
      <c r="N73" s="15">
        <v>1</v>
      </c>
      <c r="O73" s="15">
        <v>4</v>
      </c>
      <c r="P73" s="15">
        <v>5</v>
      </c>
      <c r="Q73" s="15">
        <v>8</v>
      </c>
      <c r="R73" s="15">
        <f>SUM(H73:Q73)</f>
        <v>38</v>
      </c>
      <c r="S73" s="15" t="s">
        <v>255</v>
      </c>
    </row>
    <row r="74" spans="1:20" x14ac:dyDescent="0.25">
      <c r="A74" s="6" t="str">
        <f>("54")</f>
        <v>54</v>
      </c>
      <c r="B74" s="6" t="str">
        <f>("181641")</f>
        <v>181641</v>
      </c>
      <c r="C74" s="7" t="s">
        <v>50</v>
      </c>
      <c r="D74" s="7" t="s">
        <v>51</v>
      </c>
      <c r="E74" s="7" t="s">
        <v>16</v>
      </c>
      <c r="F74" s="7" t="s">
        <v>44</v>
      </c>
      <c r="G74" s="14" t="s">
        <v>10</v>
      </c>
      <c r="H74" s="15">
        <v>5</v>
      </c>
      <c r="I74" s="15">
        <v>4</v>
      </c>
      <c r="J74" s="15">
        <v>7</v>
      </c>
      <c r="K74" s="15">
        <v>0</v>
      </c>
      <c r="L74" s="15">
        <v>5</v>
      </c>
      <c r="M74" s="15">
        <v>3</v>
      </c>
      <c r="N74" s="15">
        <v>0</v>
      </c>
      <c r="O74" s="15">
        <v>0</v>
      </c>
      <c r="P74" s="15">
        <v>9</v>
      </c>
      <c r="Q74" s="15">
        <v>6</v>
      </c>
      <c r="R74" s="15">
        <f>SUM(H74:Q74)</f>
        <v>39</v>
      </c>
      <c r="S74" s="15" t="s">
        <v>256</v>
      </c>
    </row>
    <row r="75" spans="1:20" x14ac:dyDescent="0.25">
      <c r="A75" s="6" t="str">
        <f>("71")</f>
        <v>71</v>
      </c>
      <c r="B75" s="6" t="str">
        <f>("83526")</f>
        <v>83526</v>
      </c>
      <c r="C75" s="7" t="s">
        <v>67</v>
      </c>
      <c r="D75" s="7" t="s">
        <v>68</v>
      </c>
      <c r="E75" s="7" t="s">
        <v>16</v>
      </c>
      <c r="F75" s="7" t="s">
        <v>12</v>
      </c>
      <c r="G75" s="14" t="s">
        <v>10</v>
      </c>
      <c r="H75" s="15">
        <v>4</v>
      </c>
      <c r="I75" s="15">
        <v>0</v>
      </c>
      <c r="J75" s="15">
        <v>5</v>
      </c>
      <c r="K75" s="15">
        <v>0</v>
      </c>
      <c r="L75" s="15">
        <v>8</v>
      </c>
      <c r="M75" s="15">
        <v>2</v>
      </c>
      <c r="N75" s="15">
        <v>4</v>
      </c>
      <c r="O75" s="15">
        <v>6</v>
      </c>
      <c r="P75" s="15">
        <v>7</v>
      </c>
      <c r="Q75" s="15">
        <v>4</v>
      </c>
      <c r="R75" s="15">
        <f>SUM(H75:Q75)</f>
        <v>40</v>
      </c>
      <c r="S75" s="15" t="s">
        <v>257</v>
      </c>
    </row>
    <row r="76" spans="1:20" x14ac:dyDescent="0.25">
      <c r="A76" s="6" t="str">
        <f>("911")</f>
        <v>911</v>
      </c>
      <c r="B76" s="6" t="str">
        <f>("149118")</f>
        <v>149118</v>
      </c>
      <c r="C76" s="7" t="s">
        <v>205</v>
      </c>
      <c r="D76" s="7" t="s">
        <v>206</v>
      </c>
      <c r="E76" s="7" t="s">
        <v>16</v>
      </c>
      <c r="F76" s="7" t="s">
        <v>207</v>
      </c>
      <c r="G76" s="14" t="s">
        <v>10</v>
      </c>
      <c r="H76" s="15">
        <v>3</v>
      </c>
      <c r="I76" s="15">
        <v>2</v>
      </c>
      <c r="J76" s="15">
        <v>1</v>
      </c>
      <c r="K76" s="15">
        <v>0</v>
      </c>
      <c r="L76" s="15">
        <v>3</v>
      </c>
      <c r="M76" s="15">
        <v>10</v>
      </c>
      <c r="N76" s="15">
        <v>6</v>
      </c>
      <c r="O76" s="15">
        <v>3</v>
      </c>
      <c r="P76" s="15">
        <v>5</v>
      </c>
      <c r="Q76" s="15">
        <v>9</v>
      </c>
      <c r="R76" s="15">
        <f>SUM(H76:Q76)</f>
        <v>42</v>
      </c>
      <c r="S76" s="15" t="s">
        <v>258</v>
      </c>
    </row>
    <row r="77" spans="1:20" x14ac:dyDescent="0.25">
      <c r="A77" s="6" t="str">
        <f>("401")</f>
        <v>401</v>
      </c>
      <c r="B77" s="6" t="str">
        <f>("136575")</f>
        <v>136575</v>
      </c>
      <c r="C77" s="7" t="s">
        <v>74</v>
      </c>
      <c r="D77" s="7" t="s">
        <v>158</v>
      </c>
      <c r="E77" s="7" t="s">
        <v>16</v>
      </c>
      <c r="F77" s="7" t="s">
        <v>159</v>
      </c>
      <c r="G77" s="14" t="s">
        <v>10</v>
      </c>
      <c r="H77" s="15">
        <v>7</v>
      </c>
      <c r="I77" s="15">
        <v>5</v>
      </c>
      <c r="J77" s="15">
        <v>5</v>
      </c>
      <c r="K77" s="15">
        <v>0</v>
      </c>
      <c r="L77" s="15">
        <v>9</v>
      </c>
      <c r="M77" s="15">
        <v>5</v>
      </c>
      <c r="N77" s="15">
        <v>1</v>
      </c>
      <c r="O77" s="15">
        <v>2</v>
      </c>
      <c r="P77" s="15">
        <v>8</v>
      </c>
      <c r="Q77" s="15">
        <v>3</v>
      </c>
      <c r="R77" s="15">
        <f>SUM(H77:Q77)</f>
        <v>45</v>
      </c>
      <c r="S77" s="15" t="s">
        <v>259</v>
      </c>
    </row>
    <row r="78" spans="1:20" x14ac:dyDescent="0.25">
      <c r="A78" s="6" t="str">
        <f>("808")</f>
        <v>808</v>
      </c>
      <c r="B78" s="6" t="str">
        <f>("54469")</f>
        <v>54469</v>
      </c>
      <c r="C78" s="7" t="s">
        <v>198</v>
      </c>
      <c r="D78" s="7" t="s">
        <v>199</v>
      </c>
      <c r="E78" s="7" t="s">
        <v>16</v>
      </c>
      <c r="F78" s="7" t="s">
        <v>200</v>
      </c>
      <c r="G78" s="14" t="s">
        <v>123</v>
      </c>
      <c r="H78" s="15">
        <v>6</v>
      </c>
      <c r="I78" s="15">
        <v>0</v>
      </c>
      <c r="J78" s="15">
        <v>10</v>
      </c>
      <c r="K78" s="15">
        <v>8</v>
      </c>
      <c r="L78" s="15">
        <v>6</v>
      </c>
      <c r="M78" s="15">
        <v>8</v>
      </c>
      <c r="N78" s="15">
        <v>2</v>
      </c>
      <c r="O78" s="15">
        <v>4</v>
      </c>
      <c r="P78" s="15">
        <v>5</v>
      </c>
      <c r="Q78" s="15">
        <v>6</v>
      </c>
      <c r="R78" s="15">
        <f>SUM(H78:Q78)</f>
        <v>55</v>
      </c>
      <c r="S78" s="15" t="s">
        <v>260</v>
      </c>
    </row>
    <row r="79" spans="1:20" x14ac:dyDescent="0.25">
      <c r="A79" s="6" t="str">
        <f>("17")</f>
        <v>17</v>
      </c>
      <c r="B79" s="6" t="str">
        <f>("10478")</f>
        <v>10478</v>
      </c>
      <c r="C79" s="7" t="s">
        <v>14</v>
      </c>
      <c r="D79" s="7" t="s">
        <v>15</v>
      </c>
      <c r="E79" s="7" t="s">
        <v>16</v>
      </c>
      <c r="F79" s="7" t="s">
        <v>17</v>
      </c>
      <c r="G79" s="14" t="s">
        <v>10</v>
      </c>
      <c r="H79" s="15">
        <v>9</v>
      </c>
      <c r="I79" s="15">
        <v>5</v>
      </c>
      <c r="J79" s="15">
        <v>7</v>
      </c>
      <c r="K79" s="15">
        <v>7</v>
      </c>
      <c r="L79" s="15">
        <v>8</v>
      </c>
      <c r="M79" s="15">
        <v>11</v>
      </c>
      <c r="N79" s="15">
        <v>6</v>
      </c>
      <c r="O79" s="15">
        <v>4</v>
      </c>
      <c r="P79" s="15">
        <v>9</v>
      </c>
      <c r="Q79" s="15">
        <v>4</v>
      </c>
      <c r="R79" s="15">
        <f>SUM(H79:Q79)</f>
        <v>70</v>
      </c>
      <c r="S79" s="15" t="s">
        <v>261</v>
      </c>
    </row>
    <row r="80" spans="1:20" x14ac:dyDescent="0.25">
      <c r="A80" s="6" t="str">
        <f>("32")</f>
        <v>32</v>
      </c>
      <c r="B80" s="6" t="str">
        <f>("166671")</f>
        <v>166671</v>
      </c>
      <c r="C80" s="7" t="s">
        <v>32</v>
      </c>
      <c r="D80" s="7" t="s">
        <v>33</v>
      </c>
      <c r="E80" s="7" t="s">
        <v>16</v>
      </c>
      <c r="F80" s="7" t="s">
        <v>34</v>
      </c>
      <c r="G80" s="14" t="s">
        <v>10</v>
      </c>
      <c r="H80" s="15" t="s">
        <v>245</v>
      </c>
      <c r="I80" s="15" t="s">
        <v>245</v>
      </c>
      <c r="J80" s="15" t="s">
        <v>245</v>
      </c>
      <c r="K80" s="15" t="s">
        <v>245</v>
      </c>
      <c r="L80" s="15" t="s">
        <v>245</v>
      </c>
      <c r="M80" s="15" t="s">
        <v>245</v>
      </c>
      <c r="N80" s="15" t="s">
        <v>245</v>
      </c>
      <c r="O80" s="15" t="s">
        <v>245</v>
      </c>
      <c r="P80" s="15" t="s">
        <v>245</v>
      </c>
      <c r="Q80" s="15" t="s">
        <v>245</v>
      </c>
      <c r="R80" s="15" t="s">
        <v>245</v>
      </c>
      <c r="S80" s="15" t="s">
        <v>245</v>
      </c>
      <c r="T80" t="s">
        <v>237</v>
      </c>
    </row>
    <row r="81" spans="1:20" x14ac:dyDescent="0.25">
      <c r="A81" s="6" t="str">
        <f>("176")</f>
        <v>176</v>
      </c>
      <c r="B81" s="6" t="str">
        <f>("102976")</f>
        <v>102976</v>
      </c>
      <c r="C81" s="7" t="s">
        <v>23</v>
      </c>
      <c r="D81" s="7" t="s">
        <v>63</v>
      </c>
      <c r="E81" s="7" t="s">
        <v>16</v>
      </c>
      <c r="F81" s="7" t="s">
        <v>116</v>
      </c>
      <c r="G81" s="14" t="s">
        <v>10</v>
      </c>
      <c r="H81" s="15" t="s">
        <v>245</v>
      </c>
      <c r="I81" s="15" t="s">
        <v>245</v>
      </c>
      <c r="J81" s="15" t="s">
        <v>245</v>
      </c>
      <c r="K81" s="15" t="s">
        <v>245</v>
      </c>
      <c r="L81" s="15" t="s">
        <v>245</v>
      </c>
      <c r="M81" s="15" t="s">
        <v>245</v>
      </c>
      <c r="N81" s="15" t="s">
        <v>245</v>
      </c>
      <c r="O81" s="15" t="s">
        <v>245</v>
      </c>
      <c r="P81" s="15" t="s">
        <v>245</v>
      </c>
      <c r="Q81" s="15" t="s">
        <v>245</v>
      </c>
      <c r="R81" s="15" t="s">
        <v>245</v>
      </c>
      <c r="S81" s="15" t="s">
        <v>245</v>
      </c>
      <c r="T81" t="s">
        <v>237</v>
      </c>
    </row>
    <row r="82" spans="1:20" x14ac:dyDescent="0.25">
      <c r="A82" s="6" t="str">
        <f>("800")</f>
        <v>800</v>
      </c>
      <c r="B82" s="6" t="str">
        <f>("155690")</f>
        <v>155690</v>
      </c>
      <c r="C82" s="7" t="s">
        <v>178</v>
      </c>
      <c r="D82" s="7" t="s">
        <v>179</v>
      </c>
      <c r="E82" s="7" t="s">
        <v>16</v>
      </c>
      <c r="F82" s="7" t="s">
        <v>99</v>
      </c>
      <c r="G82" s="14" t="s">
        <v>180</v>
      </c>
      <c r="H82" s="15" t="s">
        <v>245</v>
      </c>
      <c r="I82" s="15" t="s">
        <v>245</v>
      </c>
      <c r="J82" s="15" t="s">
        <v>245</v>
      </c>
      <c r="K82" s="15" t="s">
        <v>245</v>
      </c>
      <c r="L82" s="15" t="s">
        <v>245</v>
      </c>
      <c r="M82" s="15" t="s">
        <v>245</v>
      </c>
      <c r="N82" s="15" t="s">
        <v>245</v>
      </c>
      <c r="O82" s="15" t="s">
        <v>245</v>
      </c>
      <c r="P82" s="15" t="s">
        <v>245</v>
      </c>
      <c r="Q82" s="15" t="s">
        <v>245</v>
      </c>
      <c r="R82" s="15" t="s">
        <v>245</v>
      </c>
      <c r="S82" s="15" t="s">
        <v>245</v>
      </c>
      <c r="T82" t="s">
        <v>237</v>
      </c>
    </row>
    <row r="83" spans="1:20" x14ac:dyDescent="0.25">
      <c r="A83" s="6"/>
      <c r="B83" s="6"/>
      <c r="C83" s="7"/>
      <c r="D83" s="7"/>
      <c r="E83" s="7"/>
      <c r="F83" s="7"/>
      <c r="G83" s="14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20" x14ac:dyDescent="0.25">
      <c r="A84" s="6" t="str">
        <f>("807")</f>
        <v>807</v>
      </c>
      <c r="B84" s="6" t="str">
        <f>("186471")</f>
        <v>186471</v>
      </c>
      <c r="C84" s="7" t="s">
        <v>193</v>
      </c>
      <c r="D84" s="7" t="s">
        <v>194</v>
      </c>
      <c r="E84" s="7" t="s">
        <v>195</v>
      </c>
      <c r="F84" s="7" t="s">
        <v>196</v>
      </c>
      <c r="G84" s="14" t="s">
        <v>197</v>
      </c>
      <c r="H84" s="15">
        <v>0</v>
      </c>
      <c r="I84" s="15">
        <v>0</v>
      </c>
      <c r="J84" s="15">
        <v>1</v>
      </c>
      <c r="K84" s="15">
        <v>0</v>
      </c>
      <c r="L84" s="15">
        <v>0</v>
      </c>
      <c r="M84" s="15">
        <v>0</v>
      </c>
      <c r="N84" s="15">
        <v>0</v>
      </c>
      <c r="O84" s="15">
        <v>1</v>
      </c>
      <c r="P84" s="15">
        <v>1</v>
      </c>
      <c r="Q84" s="15">
        <v>2</v>
      </c>
      <c r="R84" s="15">
        <f>SUM(H84:Q84)</f>
        <v>5</v>
      </c>
      <c r="S84" s="15" t="s">
        <v>248</v>
      </c>
    </row>
    <row r="85" spans="1:20" x14ac:dyDescent="0.25">
      <c r="A85" s="6"/>
      <c r="B85" s="6"/>
      <c r="C85" s="7"/>
      <c r="D85" s="7"/>
      <c r="E85" s="7"/>
      <c r="F85" s="7"/>
      <c r="G85" s="14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1:20" x14ac:dyDescent="0.25">
      <c r="A86" s="6" t="str">
        <f>("41")</f>
        <v>41</v>
      </c>
      <c r="B86" s="6" t="str">
        <f>("208372")</f>
        <v>208372</v>
      </c>
      <c r="C86" s="7" t="s">
        <v>38</v>
      </c>
      <c r="D86" s="7" t="s">
        <v>39</v>
      </c>
      <c r="E86" s="7" t="s">
        <v>13</v>
      </c>
      <c r="F86" s="7" t="s">
        <v>40</v>
      </c>
      <c r="G86" s="14" t="s">
        <v>41</v>
      </c>
      <c r="H86" s="15">
        <v>0</v>
      </c>
      <c r="I86" s="15">
        <v>0</v>
      </c>
      <c r="J86" s="15">
        <v>8</v>
      </c>
      <c r="K86" s="15">
        <v>0</v>
      </c>
      <c r="L86" s="15">
        <v>7</v>
      </c>
      <c r="M86" s="15">
        <v>9</v>
      </c>
      <c r="N86" s="15">
        <v>1</v>
      </c>
      <c r="O86" s="15">
        <v>0</v>
      </c>
      <c r="P86" s="15">
        <v>8</v>
      </c>
      <c r="Q86" s="15">
        <v>0</v>
      </c>
      <c r="R86" s="15">
        <f>SUM(H86:Q86)</f>
        <v>33</v>
      </c>
      <c r="S86" s="15" t="s">
        <v>248</v>
      </c>
    </row>
    <row r="87" spans="1:20" x14ac:dyDescent="0.25">
      <c r="A87" s="6" t="str">
        <f>("207")</f>
        <v>207</v>
      </c>
      <c r="B87" s="6" t="str">
        <f>("199784")</f>
        <v>199784</v>
      </c>
      <c r="C87" s="7" t="s">
        <v>124</v>
      </c>
      <c r="D87" s="7" t="s">
        <v>125</v>
      </c>
      <c r="E87" s="7" t="s">
        <v>13</v>
      </c>
      <c r="F87" s="7" t="s">
        <v>126</v>
      </c>
      <c r="G87" s="14" t="s">
        <v>127</v>
      </c>
      <c r="H87" s="15">
        <v>3</v>
      </c>
      <c r="I87" s="15">
        <v>6</v>
      </c>
      <c r="J87" s="15">
        <v>13</v>
      </c>
      <c r="K87" s="15">
        <v>6</v>
      </c>
      <c r="L87" s="15">
        <v>13</v>
      </c>
      <c r="M87" s="15">
        <v>2</v>
      </c>
      <c r="N87" s="15">
        <v>8</v>
      </c>
      <c r="O87" s="15">
        <v>1</v>
      </c>
      <c r="P87" s="15">
        <v>15</v>
      </c>
      <c r="Q87" s="15">
        <v>13</v>
      </c>
      <c r="R87" s="15">
        <f>SUM(H87:Q87)</f>
        <v>80</v>
      </c>
      <c r="S87" s="15" t="s">
        <v>249</v>
      </c>
    </row>
    <row r="88" spans="1:20" x14ac:dyDescent="0.25">
      <c r="A88" s="6"/>
      <c r="B88" s="6"/>
      <c r="C88" s="7"/>
      <c r="D88" s="7"/>
      <c r="E88" s="7"/>
      <c r="F88" s="7"/>
      <c r="G88" s="14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1:20" x14ac:dyDescent="0.25">
      <c r="A89" s="6" t="str">
        <f>("139")</f>
        <v>139</v>
      </c>
      <c r="B89" s="6" t="str">
        <f>("193891")</f>
        <v>193891</v>
      </c>
      <c r="C89" s="7" t="s">
        <v>93</v>
      </c>
      <c r="D89" s="7" t="s">
        <v>90</v>
      </c>
      <c r="E89" s="7" t="s">
        <v>262</v>
      </c>
      <c r="F89" s="7" t="s">
        <v>46</v>
      </c>
      <c r="G89" s="14" t="s">
        <v>92</v>
      </c>
      <c r="H89" s="15">
        <v>0</v>
      </c>
      <c r="I89" s="15">
        <v>0</v>
      </c>
      <c r="J89" s="15">
        <v>8</v>
      </c>
      <c r="K89" s="15">
        <v>0</v>
      </c>
      <c r="L89" s="15">
        <v>3</v>
      </c>
      <c r="M89" s="15">
        <v>5</v>
      </c>
      <c r="N89" s="15">
        <v>1</v>
      </c>
      <c r="O89" s="15">
        <v>0</v>
      </c>
      <c r="P89" s="15">
        <v>7</v>
      </c>
      <c r="Q89" s="15">
        <v>0</v>
      </c>
      <c r="R89" s="15">
        <f>SUM(H89:Q89)</f>
        <v>24</v>
      </c>
      <c r="S89" s="15" t="s">
        <v>248</v>
      </c>
    </row>
    <row r="90" spans="1:20" x14ac:dyDescent="0.25">
      <c r="A90" s="6" t="str">
        <f>("46")</f>
        <v>46</v>
      </c>
      <c r="B90" s="6" t="str">
        <f>("186243")</f>
        <v>186243</v>
      </c>
      <c r="C90" s="7" t="s">
        <v>45</v>
      </c>
      <c r="D90" s="7" t="s">
        <v>43</v>
      </c>
      <c r="E90" s="7" t="s">
        <v>262</v>
      </c>
      <c r="F90" s="7" t="s">
        <v>46</v>
      </c>
      <c r="G90" s="14" t="s">
        <v>10</v>
      </c>
      <c r="H90" s="15">
        <v>0</v>
      </c>
      <c r="I90" s="15">
        <v>2</v>
      </c>
      <c r="J90" s="15">
        <v>4</v>
      </c>
      <c r="K90" s="15">
        <v>3</v>
      </c>
      <c r="L90" s="15">
        <v>4</v>
      </c>
      <c r="M90" s="15">
        <v>11</v>
      </c>
      <c r="N90" s="15">
        <v>2</v>
      </c>
      <c r="O90" s="15">
        <v>0</v>
      </c>
      <c r="P90" s="15">
        <v>8</v>
      </c>
      <c r="Q90" s="15">
        <v>0</v>
      </c>
      <c r="R90" s="15">
        <f>SUM(H90:Q90)</f>
        <v>34</v>
      </c>
      <c r="S90" s="15" t="s">
        <v>249</v>
      </c>
    </row>
    <row r="91" spans="1:20" x14ac:dyDescent="0.25">
      <c r="A91" s="6" t="str">
        <f>("112")</f>
        <v>112</v>
      </c>
      <c r="B91" s="6" t="str">
        <f>("197380")</f>
        <v>197380</v>
      </c>
      <c r="C91" s="7" t="s">
        <v>77</v>
      </c>
      <c r="D91" s="7" t="s">
        <v>78</v>
      </c>
      <c r="E91" s="7" t="s">
        <v>262</v>
      </c>
      <c r="F91" s="7" t="s">
        <v>46</v>
      </c>
      <c r="G91" s="14" t="s">
        <v>10</v>
      </c>
      <c r="H91" s="15" t="s">
        <v>244</v>
      </c>
      <c r="I91" s="15" t="s">
        <v>244</v>
      </c>
      <c r="J91" s="15" t="s">
        <v>244</v>
      </c>
      <c r="K91" s="15" t="s">
        <v>244</v>
      </c>
      <c r="L91" s="15" t="s">
        <v>244</v>
      </c>
      <c r="M91" s="15" t="s">
        <v>244</v>
      </c>
      <c r="N91" s="15" t="s">
        <v>244</v>
      </c>
      <c r="O91" s="15" t="s">
        <v>244</v>
      </c>
      <c r="P91" s="15" t="s">
        <v>244</v>
      </c>
      <c r="Q91" s="15" t="s">
        <v>244</v>
      </c>
      <c r="R91" s="15" t="s">
        <v>244</v>
      </c>
      <c r="S91" s="15" t="s">
        <v>244</v>
      </c>
      <c r="T91" t="s">
        <v>237</v>
      </c>
    </row>
    <row r="92" spans="1:20" x14ac:dyDescent="0.25">
      <c r="A92" s="6" t="str">
        <f>("265")</f>
        <v>265</v>
      </c>
      <c r="B92" s="6">
        <v>212119</v>
      </c>
      <c r="C92" s="7" t="s">
        <v>14</v>
      </c>
      <c r="D92" s="7" t="s">
        <v>210</v>
      </c>
      <c r="E92" s="7" t="s">
        <v>262</v>
      </c>
      <c r="F92" s="7" t="s">
        <v>211</v>
      </c>
      <c r="G92" s="14" t="s">
        <v>10</v>
      </c>
      <c r="H92" s="15" t="s">
        <v>244</v>
      </c>
      <c r="I92" s="15" t="s">
        <v>244</v>
      </c>
      <c r="J92" s="15" t="s">
        <v>244</v>
      </c>
      <c r="K92" s="15" t="s">
        <v>244</v>
      </c>
      <c r="L92" s="15" t="s">
        <v>244</v>
      </c>
      <c r="M92" s="15" t="s">
        <v>244</v>
      </c>
      <c r="N92" s="15" t="s">
        <v>244</v>
      </c>
      <c r="O92" s="15" t="s">
        <v>244</v>
      </c>
      <c r="P92" s="15" t="s">
        <v>244</v>
      </c>
      <c r="Q92" s="15" t="s">
        <v>244</v>
      </c>
      <c r="R92" s="15" t="s">
        <v>244</v>
      </c>
      <c r="S92" s="15" t="s">
        <v>244</v>
      </c>
      <c r="T92" t="s">
        <v>237</v>
      </c>
    </row>
    <row r="93" spans="1:20" x14ac:dyDescent="0.25">
      <c r="A93" s="6" t="str">
        <f>("407")</f>
        <v>407</v>
      </c>
      <c r="B93" s="6" t="str">
        <f>("214030")</f>
        <v>214030</v>
      </c>
      <c r="C93" s="7" t="s">
        <v>160</v>
      </c>
      <c r="D93" s="7" t="s">
        <v>161</v>
      </c>
      <c r="E93" s="7" t="s">
        <v>262</v>
      </c>
      <c r="F93" s="7" t="s">
        <v>162</v>
      </c>
      <c r="G93" s="14" t="s">
        <v>10</v>
      </c>
      <c r="H93" s="15" t="s">
        <v>244</v>
      </c>
      <c r="I93" s="15" t="s">
        <v>244</v>
      </c>
      <c r="J93" s="15" t="s">
        <v>244</v>
      </c>
      <c r="K93" s="15" t="s">
        <v>244</v>
      </c>
      <c r="L93" s="15" t="s">
        <v>244</v>
      </c>
      <c r="M93" s="15" t="s">
        <v>244</v>
      </c>
      <c r="N93" s="15" t="s">
        <v>244</v>
      </c>
      <c r="O93" s="15" t="s">
        <v>244</v>
      </c>
      <c r="P93" s="15" t="s">
        <v>244</v>
      </c>
      <c r="Q93" s="15" t="s">
        <v>244</v>
      </c>
      <c r="R93" s="15" t="s">
        <v>244</v>
      </c>
      <c r="S93" s="15" t="s">
        <v>244</v>
      </c>
      <c r="T93" t="s">
        <v>237</v>
      </c>
    </row>
    <row r="94" spans="1:20" x14ac:dyDescent="0.25">
      <c r="A94" s="6"/>
      <c r="B94" s="6"/>
      <c r="C94" s="7"/>
      <c r="D94" s="7"/>
      <c r="E94" s="7"/>
      <c r="F94" s="7"/>
      <c r="G94" s="14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20" x14ac:dyDescent="0.25">
      <c r="A95" s="2" t="str">
        <f>("144")</f>
        <v>144</v>
      </c>
      <c r="B95" s="2" t="str">
        <f>("161904")</f>
        <v>161904</v>
      </c>
      <c r="C95" s="3" t="s">
        <v>94</v>
      </c>
      <c r="D95" s="3" t="s">
        <v>95</v>
      </c>
      <c r="E95" s="3" t="s">
        <v>96</v>
      </c>
      <c r="F95" s="3" t="s">
        <v>97</v>
      </c>
      <c r="G95" s="12" t="s">
        <v>10</v>
      </c>
      <c r="H95" s="15">
        <v>0</v>
      </c>
      <c r="I95" s="15">
        <v>0</v>
      </c>
      <c r="J95" s="15">
        <v>2</v>
      </c>
      <c r="K95" s="15">
        <v>0</v>
      </c>
      <c r="L95" s="15">
        <v>0</v>
      </c>
      <c r="M95" s="15">
        <v>2</v>
      </c>
      <c r="N95" s="15">
        <v>0</v>
      </c>
      <c r="O95" s="15">
        <v>0</v>
      </c>
      <c r="P95" s="15">
        <v>5</v>
      </c>
      <c r="Q95" s="15">
        <v>0</v>
      </c>
      <c r="R95" s="15">
        <f>SUM(H95:Q95)</f>
        <v>9</v>
      </c>
      <c r="S95" s="15" t="s">
        <v>263</v>
      </c>
    </row>
    <row r="96" spans="1:20" x14ac:dyDescent="0.25">
      <c r="A96" s="2" t="str">
        <f>("165")</f>
        <v>165</v>
      </c>
      <c r="B96" s="2" t="str">
        <f>("162688")</f>
        <v>162688</v>
      </c>
      <c r="C96" s="3" t="s">
        <v>104</v>
      </c>
      <c r="D96" s="3" t="s">
        <v>105</v>
      </c>
      <c r="E96" s="3" t="s">
        <v>96</v>
      </c>
      <c r="F96" s="3" t="s">
        <v>106</v>
      </c>
      <c r="G96" s="12" t="s">
        <v>10</v>
      </c>
      <c r="H96" s="15">
        <v>0</v>
      </c>
      <c r="I96" s="15">
        <v>0</v>
      </c>
      <c r="J96" s="15">
        <v>5</v>
      </c>
      <c r="K96" s="15">
        <v>0</v>
      </c>
      <c r="L96" s="15">
        <v>0</v>
      </c>
      <c r="M96" s="15">
        <v>5</v>
      </c>
      <c r="N96" s="15">
        <v>0</v>
      </c>
      <c r="O96" s="15">
        <v>0</v>
      </c>
      <c r="P96" s="15">
        <v>5</v>
      </c>
      <c r="Q96" s="15">
        <v>0</v>
      </c>
      <c r="R96" s="15">
        <f>SUM(H96:Q96)</f>
        <v>15</v>
      </c>
      <c r="S96" s="15" t="s">
        <v>263</v>
      </c>
    </row>
    <row r="97" spans="1:20" x14ac:dyDescent="0.25">
      <c r="A97" s="4" t="str">
        <f>("802")</f>
        <v>802</v>
      </c>
      <c r="B97" s="4" t="str">
        <f>("150462")</f>
        <v>150462</v>
      </c>
      <c r="C97" s="5" t="s">
        <v>183</v>
      </c>
      <c r="D97" s="5" t="s">
        <v>184</v>
      </c>
      <c r="E97" s="5" t="s">
        <v>96</v>
      </c>
      <c r="F97" s="5" t="s">
        <v>185</v>
      </c>
      <c r="G97" s="13" t="s">
        <v>186</v>
      </c>
      <c r="H97" s="15">
        <v>1</v>
      </c>
      <c r="I97" s="15">
        <v>0</v>
      </c>
      <c r="J97" s="15">
        <v>8</v>
      </c>
      <c r="K97" s="15">
        <v>0</v>
      </c>
      <c r="L97" s="15">
        <v>1</v>
      </c>
      <c r="M97" s="15">
        <v>6</v>
      </c>
      <c r="N97" s="15">
        <v>1</v>
      </c>
      <c r="O97" s="15">
        <v>0</v>
      </c>
      <c r="P97" s="15">
        <v>0</v>
      </c>
      <c r="Q97" s="15">
        <v>1</v>
      </c>
      <c r="R97" s="15">
        <f>SUM(H97:Q97)</f>
        <v>18</v>
      </c>
      <c r="S97" s="15" t="s">
        <v>263</v>
      </c>
    </row>
    <row r="98" spans="1:20" x14ac:dyDescent="0.25">
      <c r="A98" s="6" t="str">
        <f>("212")</f>
        <v>212</v>
      </c>
      <c r="B98" s="6" t="str">
        <f>("209549")</f>
        <v>209549</v>
      </c>
      <c r="C98" s="7" t="s">
        <v>129</v>
      </c>
      <c r="D98" s="7" t="s">
        <v>130</v>
      </c>
      <c r="E98" s="7" t="s">
        <v>96</v>
      </c>
      <c r="F98" s="7" t="s">
        <v>131</v>
      </c>
      <c r="G98" s="14" t="s">
        <v>10</v>
      </c>
      <c r="H98" s="15" t="s">
        <v>244</v>
      </c>
      <c r="I98" s="15" t="s">
        <v>244</v>
      </c>
      <c r="J98" s="15" t="s">
        <v>244</v>
      </c>
      <c r="K98" s="15" t="s">
        <v>244</v>
      </c>
      <c r="L98" s="15" t="s">
        <v>244</v>
      </c>
      <c r="M98" s="15" t="s">
        <v>244</v>
      </c>
      <c r="N98" s="15" t="s">
        <v>244</v>
      </c>
      <c r="O98" s="15" t="s">
        <v>244</v>
      </c>
      <c r="P98" s="15" t="s">
        <v>244</v>
      </c>
      <c r="Q98" s="15" t="s">
        <v>244</v>
      </c>
      <c r="R98" s="15" t="s">
        <v>244</v>
      </c>
      <c r="S98" s="15" t="s">
        <v>244</v>
      </c>
      <c r="T98" t="s">
        <v>237</v>
      </c>
    </row>
  </sheetData>
  <sortState xmlns:xlrd2="http://schemas.microsoft.com/office/spreadsheetml/2017/richdata2" ref="A95:T98">
    <sortCondition ref="R95:R98"/>
  </sortState>
  <mergeCells count="4">
    <mergeCell ref="C7:D7"/>
    <mergeCell ref="A1:G1"/>
    <mergeCell ref="A3:G3"/>
    <mergeCell ref="A5:G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2022-12-24T12:22:44Z</dcterms:created>
  <dcterms:modified xsi:type="dcterms:W3CDTF">2022-12-31T18:41:26Z</dcterms:modified>
</cp:coreProperties>
</file>